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IC001Q01TA" sheetId="2" r:id="rId2"/>
    <s:sheet name="IC001Q02TA" sheetId="3" r:id="rId3"/>
    <s:sheet name="IC001Q03TA" sheetId="4" r:id="rId4"/>
    <s:sheet name="IC001Q04TA" sheetId="5" r:id="rId5"/>
    <s:sheet name="IC001Q05TA" sheetId="6" r:id="rId6"/>
    <s:sheet name="IC001Q06TA" sheetId="7" r:id="rId7"/>
    <s:sheet name="IC001Q07TA" sheetId="8" r:id="rId8"/>
    <s:sheet name="IC001Q08TA" sheetId="9" r:id="rId9"/>
    <s:sheet name="IC001Q09TA" sheetId="10" r:id="rId10"/>
    <s:sheet name="IC001Q10TA" sheetId="11" r:id="rId11"/>
    <s:sheet name="IC001Q11TA" sheetId="12" r:id="rId12"/>
    <s:sheet name="IC009Q01TA" sheetId="13" r:id="rId13"/>
    <s:sheet name="IC009Q02TA" sheetId="14" r:id="rId14"/>
    <s:sheet name="IC009Q03TA" sheetId="15" r:id="rId15"/>
    <s:sheet name="IC009Q05NA" sheetId="16" r:id="rId16"/>
    <s:sheet name="IC009Q06NA" sheetId="17" r:id="rId17"/>
    <s:sheet name="IC009Q07NA" sheetId="18" r:id="rId18"/>
    <s:sheet name="IC009Q08TA" sheetId="19" r:id="rId19"/>
    <s:sheet name="IC009Q09TA" sheetId="20" r:id="rId20"/>
    <s:sheet name="IC009Q10NA" sheetId="21" r:id="rId21"/>
    <s:sheet name="IC009Q11NA" sheetId="22" r:id="rId22"/>
    <s:sheet name="IC002Q01NA" sheetId="23" r:id="rId23"/>
    <s:sheet name="IC003Q01TA" sheetId="24" r:id="rId24"/>
    <s:sheet name="IC004Q01TA" sheetId="25" r:id="rId25"/>
    <s:sheet name="IC005Q01TA" sheetId="26" r:id="rId26"/>
    <s:sheet name="IC006Q01TA" sheetId="27" r:id="rId27"/>
    <s:sheet name="IC007Q01TA" sheetId="28" r:id="rId28"/>
    <s:sheet name="IC008Q01TA" sheetId="29" r:id="rId29"/>
    <s:sheet name="IC008Q02TA" sheetId="30" r:id="rId30"/>
    <s:sheet name="IC008Q03TA" sheetId="31" r:id="rId31"/>
    <s:sheet name="IC008Q04TA" sheetId="32" r:id="rId32"/>
    <s:sheet name="IC008Q05TA" sheetId="33" r:id="rId33"/>
    <s:sheet name="IC008Q07NA" sheetId="34" r:id="rId34"/>
    <s:sheet name="IC008Q08TA" sheetId="35" r:id="rId35"/>
    <s:sheet name="IC008Q09TA" sheetId="36" r:id="rId36"/>
    <s:sheet name="IC008Q10TA" sheetId="37" r:id="rId37"/>
    <s:sheet name="IC008Q11TA" sheetId="38" r:id="rId38"/>
    <s:sheet name="IC008Q12TA" sheetId="39" r:id="rId39"/>
    <s:sheet name="IC008Q13NA" sheetId="40" r:id="rId40"/>
    <s:sheet name="IC010Q01TA" sheetId="41" r:id="rId41"/>
    <s:sheet name="IC010Q02NA" sheetId="42" r:id="rId42"/>
    <s:sheet name="IC010Q03TA" sheetId="43" r:id="rId43"/>
    <s:sheet name="IC010Q04TA" sheetId="44" r:id="rId44"/>
    <s:sheet name="IC010Q05NA" sheetId="45" r:id="rId45"/>
    <s:sheet name="IC010Q06NA" sheetId="46" r:id="rId46"/>
    <s:sheet name="IC010Q07TA" sheetId="47" r:id="rId47"/>
    <s:sheet name="IC010Q08TA" sheetId="48" r:id="rId48"/>
    <s:sheet name="IC010Q09NA" sheetId="49" r:id="rId49"/>
    <s:sheet name="IC010Q10NA" sheetId="50" r:id="rId50"/>
    <s:sheet name="IC010Q11NA" sheetId="51" r:id="rId51"/>
    <s:sheet name="IC010Q12NA" sheetId="52" r:id="rId52"/>
    <s:sheet name="IC011Q01TA" sheetId="53" r:id="rId53"/>
    <s:sheet name="IC011Q02TA" sheetId="54" r:id="rId54"/>
    <s:sheet name="IC011Q03TA" sheetId="55" r:id="rId55"/>
    <s:sheet name="IC011Q04TA" sheetId="56" r:id="rId56"/>
    <s:sheet name="IC011Q05TA" sheetId="57" r:id="rId57"/>
    <s:sheet name="IC011Q06TA" sheetId="58" r:id="rId58"/>
    <s:sheet name="IC011Q07TA" sheetId="59" r:id="rId59"/>
    <s:sheet name="IC011Q08TA" sheetId="60" r:id="rId60"/>
    <s:sheet name="IC011Q09TA" sheetId="61" r:id="rId61"/>
    <s:sheet name="IC013Q01NA" sheetId="62" r:id="rId62"/>
    <s:sheet name="IC013Q04NA" sheetId="63" r:id="rId63"/>
    <s:sheet name="IC013Q05NA" sheetId="64" r:id="rId64"/>
    <s:sheet name="IC013Q11NA" sheetId="65" r:id="rId65"/>
    <s:sheet name="IC013Q12NA" sheetId="66" r:id="rId66"/>
    <s:sheet name="IC013Q13NA" sheetId="67" r:id="rId67"/>
    <s:sheet name="IC014Q03NA" sheetId="68" r:id="rId68"/>
    <s:sheet name="IC014Q04NA" sheetId="69" r:id="rId69"/>
    <s:sheet name="IC014Q06NA" sheetId="70" r:id="rId70"/>
    <s:sheet name="IC014Q08NA" sheetId="71" r:id="rId71"/>
    <s:sheet name="IC014Q09NA" sheetId="72" r:id="rId72"/>
    <s:sheet name="IC015Q02NA" sheetId="73" r:id="rId73"/>
    <s:sheet name="IC015Q03NA" sheetId="74" r:id="rId74"/>
    <s:sheet name="IC015Q05NA" sheetId="75" r:id="rId75"/>
    <s:sheet name="IC015Q07NA" sheetId="76" r:id="rId76"/>
    <s:sheet name="IC015Q09NA" sheetId="77" r:id="rId77"/>
    <s:sheet name="IC016Q01NA" sheetId="78" r:id="rId78"/>
    <s:sheet name="IC016Q02NA" sheetId="79" r:id="rId79"/>
    <s:sheet name="IC016Q04NA" sheetId="80" r:id="rId80"/>
    <s:sheet name="IC016Q05NA" sheetId="81" r:id="rId81"/>
    <s:sheet name="IC016Q07NA" sheetId="82" r:id="rId82"/>
  </s:sheets>
  <s:definedNames/>
  <s:calcPr calcId="124519" fullCalcOnLoad="1"/>
</s:workbook>
</file>

<file path=xl/sharedStrings.xml><?xml version="1.0" encoding="utf-8"?>
<sst xmlns="http://schemas.openxmlformats.org/spreadsheetml/2006/main" uniqueCount="374">
  <si>
    <t>Table of Contents</t>
  </si>
  <si>
    <t>IC001Q01TA</t>
  </si>
  <si>
    <t>Available for you to use at home: Desktop computer</t>
  </si>
  <si>
    <t>IC001Q02TA</t>
  </si>
  <si>
    <t>Available for you to use at home: Portable laptop, or notebook</t>
  </si>
  <si>
    <t>IC001Q03TA</t>
  </si>
  <si>
    <t>Available for you to use at home: &lt;Tablet computer&gt; (e.g. &lt;iPad®&gt;, &lt;BlackBerry® PlayBook&gt;)</t>
  </si>
  <si>
    <t>IC001Q04TA</t>
  </si>
  <si>
    <t>Available for you to use at home: Internet connection</t>
  </si>
  <si>
    <t>IC001Q05TA</t>
  </si>
  <si>
    <t>Available for you to use at home: &lt;Video games console&gt;, e.g. &lt;Sony® PlayStation®&gt;</t>
  </si>
  <si>
    <t>IC001Q06TA</t>
  </si>
  <si>
    <t>Available for you to use at home: &lt;Cell phone&gt; (without Internet access)</t>
  </si>
  <si>
    <t>IC001Q07TA</t>
  </si>
  <si>
    <t>Available for you to use at home: &lt;Cell phone&gt; (with Internet access)</t>
  </si>
  <si>
    <t>IC001Q08TA</t>
  </si>
  <si>
    <t>Available for you to use at home: Portable music player (Mp3\Mp4 player, iPod® or similar)</t>
  </si>
  <si>
    <t>IC001Q09TA</t>
  </si>
  <si>
    <t>Available for you to use at home: Printer</t>
  </si>
  <si>
    <t>IC001Q10TA</t>
  </si>
  <si>
    <t>Available for you to use at home: USB (memory) stick</t>
  </si>
  <si>
    <t>IC001Q11TA</t>
  </si>
  <si>
    <t>Available for you to use at home: &lt;ebook reader&gt;, e.g. &lt;Amazon® Kindle&gt;</t>
  </si>
  <si>
    <t>IC009Q01TA</t>
  </si>
  <si>
    <t>Digitial devices available at school: Desktop computer</t>
  </si>
  <si>
    <t>IC009Q02TA</t>
  </si>
  <si>
    <t>Digitial devices available at school: Portable laptop or notebook</t>
  </si>
  <si>
    <t>IC009Q03TA</t>
  </si>
  <si>
    <t>Digitial devices available at school: &lt;Tablet computer&gt; (e.g. &lt;iPad®&gt;, &lt;BlackBerry® PlayBook&gt;)</t>
  </si>
  <si>
    <t>IC009Q05NA</t>
  </si>
  <si>
    <t>Digitial devices available at school: Internet connected school computers</t>
  </si>
  <si>
    <t>IC009Q06NA</t>
  </si>
  <si>
    <t>Digitial devices available at school: Internet connection via wireless network</t>
  </si>
  <si>
    <t>IC009Q07NA</t>
  </si>
  <si>
    <t>Digitial devices available at school: Storage space for school-related data, e.g. a folder for own documents</t>
  </si>
  <si>
    <t>IC009Q08TA</t>
  </si>
  <si>
    <t>Digitial devices available at school: USB (memory) stick</t>
  </si>
  <si>
    <t>IC009Q09TA</t>
  </si>
  <si>
    <t>Digitial devices available at school: &lt;ebook reader&gt;, e.g. &lt;Amazon® Kindle&gt;</t>
  </si>
  <si>
    <t>IC009Q10NA</t>
  </si>
  <si>
    <t>Digitial devices available at school: Data projector, e.g. for slide presentations</t>
  </si>
  <si>
    <t>IC009Q11NA</t>
  </si>
  <si>
    <t>Digitial devices available at school: Interactive Whiteboard, e.g. &lt;Smartboard®&gt;</t>
  </si>
  <si>
    <t>IC002Q01NA</t>
  </si>
  <si>
    <t>How old were you when you first used a digital device?</t>
  </si>
  <si>
    <t>IC003Q01TA</t>
  </si>
  <si>
    <t>How old were you when you first used a computer?</t>
  </si>
  <si>
    <t>IC004Q01TA</t>
  </si>
  <si>
    <t>How old were you when you first accessed the Internet?</t>
  </si>
  <si>
    <t>IC005Q01TA</t>
  </si>
  <si>
    <t>During a typical weekday, for how long do you use the Internet at school?</t>
  </si>
  <si>
    <t>IC006Q01TA</t>
  </si>
  <si>
    <t>During a typical weekday, for how long do you use the Internet outside of school?</t>
  </si>
  <si>
    <t>IC007Q01TA</t>
  </si>
  <si>
    <t>On a typical weekend day, for how long do you use the Internet outside of school?</t>
  </si>
  <si>
    <t>IC008Q01TA</t>
  </si>
  <si>
    <t>Use digital devices outside school for playing one-player games.</t>
  </si>
  <si>
    <t>IC008Q02TA</t>
  </si>
  <si>
    <t>Use digital devices outside school for playing collaborative online games.</t>
  </si>
  <si>
    <t>IC008Q03TA</t>
  </si>
  <si>
    <t>Use digital devices outside school for using email.</t>
  </si>
  <si>
    <t>IC008Q04TA</t>
  </si>
  <si>
    <t>Use digital devices outside school for &lt;Chatting online&gt; (e.g. &lt;MSN®&gt;).</t>
  </si>
  <si>
    <t>IC008Q05TA</t>
  </si>
  <si>
    <t>Use digital devices outside school for social networks (e.g. &lt;Facebook&gt;, &lt;MySpace&gt;).</t>
  </si>
  <si>
    <t>IC008Q07NA</t>
  </si>
  <si>
    <t>Use digital devices outside school for online games\Social Networks (e.g. &lt;Farmville®&gt;, &lt;The Sims Social&gt;).</t>
  </si>
  <si>
    <t>IC008Q08TA</t>
  </si>
  <si>
    <t>Use digital devices outside school for browsing the Internet for fun videos, e.g. &lt;YouTube&gt;).</t>
  </si>
  <si>
    <t>IC008Q09TA</t>
  </si>
  <si>
    <t>Use digital devices outside school for reading news on the Internet (e.g. current affairs).</t>
  </si>
  <si>
    <t>IC008Q10TA</t>
  </si>
  <si>
    <t>Use digital devices outside school for obtaining practical information from the Internet</t>
  </si>
  <si>
    <t>IC008Q11TA</t>
  </si>
  <si>
    <t>Use digital devices outside school for downloading music, films, games or software from the Internet.</t>
  </si>
  <si>
    <t>IC008Q12TA</t>
  </si>
  <si>
    <t>Use digital devices outside school for uploading your own created contents for sharing</t>
  </si>
  <si>
    <t>IC008Q13NA</t>
  </si>
  <si>
    <t>Use digital devices outside school for downloading new apps on a mobile device.</t>
  </si>
  <si>
    <t>IC010Q01TA</t>
  </si>
  <si>
    <t>Frequency of use outside of school: Browsing the Internet for schoolwork (e.g. for preparing an essay or presentation</t>
  </si>
  <si>
    <t>IC010Q02NA</t>
  </si>
  <si>
    <t>Frequency of use outside of school: Browsing the Internet to follow up lessons, e.g. for finding explanations.</t>
  </si>
  <si>
    <t>IC010Q03TA</t>
  </si>
  <si>
    <t>Frequency of use outside of school: Using email for communication with other students about schoolwork.</t>
  </si>
  <si>
    <t>IC010Q04TA</t>
  </si>
  <si>
    <t>Frequency of use outside of school: Using email for communication with teacher\submit of homework or other schoolwork</t>
  </si>
  <si>
    <t>IC010Q05NA</t>
  </si>
  <si>
    <t>Frequency of use outside of school: Using Social Networks for communication with other students about schoolwork.</t>
  </si>
  <si>
    <t>IC010Q06NA</t>
  </si>
  <si>
    <t>Frequency of use outside of school: Using Social Networks for communication with teachers.</t>
  </si>
  <si>
    <t>IC010Q07TA</t>
  </si>
  <si>
    <t>Frequency of use outside of school: Download\upload\browsing from school website (e.g. time table or course materials</t>
  </si>
  <si>
    <t>IC010Q08TA</t>
  </si>
  <si>
    <t>Frequency of use outside of school: Checking the schools website for announcements, e.g. absence of teachers.</t>
  </si>
  <si>
    <t>IC010Q09NA</t>
  </si>
  <si>
    <t>Frequency of use outside of school: Doing homework on a computer.</t>
  </si>
  <si>
    <t>IC010Q10NA</t>
  </si>
  <si>
    <t>Frequency of use outside of school: Doing homework on a mobile device.</t>
  </si>
  <si>
    <t>IC010Q11NA</t>
  </si>
  <si>
    <t>Frequency of use outside of school: Downloading learning apps on a mobile device.</t>
  </si>
  <si>
    <t>IC010Q12NA</t>
  </si>
  <si>
    <t>Frequency of use outside of school: Downloading science learning apps on a mobile device.</t>
  </si>
  <si>
    <t>IC011Q01TA</t>
  </si>
  <si>
    <t>Frequency of use at school: &lt;Chatting on line&gt; at school.</t>
  </si>
  <si>
    <t>IC011Q02TA</t>
  </si>
  <si>
    <t>Frequency of use at school: Using email at school.</t>
  </si>
  <si>
    <t>IC011Q03TA</t>
  </si>
  <si>
    <t>Frequency of use at school: Browsing the Internet for schoolwork.</t>
  </si>
  <si>
    <t>IC011Q04TA</t>
  </si>
  <si>
    <t>Frequency of use at school: Download\upload\browse schools web (e.g. &lt;intranet&gt;).</t>
  </si>
  <si>
    <t>IC011Q05TA</t>
  </si>
  <si>
    <t>Frequency of use at school: Posting my work on the schools website.</t>
  </si>
  <si>
    <t>IC011Q06TA</t>
  </si>
  <si>
    <t>Frequency of use at school: Playing simulations at school.</t>
  </si>
  <si>
    <t>IC011Q07TA</t>
  </si>
  <si>
    <t>Frequency of use at school: Practicing and drilling, foreign language learning or math.</t>
  </si>
  <si>
    <t>IC011Q08TA</t>
  </si>
  <si>
    <t>Frequency of use at school: Doing homework on a school computer.</t>
  </si>
  <si>
    <t>IC011Q09TA</t>
  </si>
  <si>
    <t>Frequency of use at school: Using school computers for group work and communication with other students.</t>
  </si>
  <si>
    <t>IC013Q01NA</t>
  </si>
  <si>
    <t>I forget about time when I'm using digital devices.</t>
  </si>
  <si>
    <t>IC013Q04NA</t>
  </si>
  <si>
    <t>The Internet is a great resource for obtaining information I am interested in (e.g. news, sports, dictionary).</t>
  </si>
  <si>
    <t>IC013Q05NA</t>
  </si>
  <si>
    <t>It is very useful to have Social Networks on the Internet.</t>
  </si>
  <si>
    <t>IC013Q11NA</t>
  </si>
  <si>
    <t>I am really excited discovering new digital devices or applications.</t>
  </si>
  <si>
    <t>IC013Q12NA</t>
  </si>
  <si>
    <t>I really feel bad if no Internet connection is possible.</t>
  </si>
  <si>
    <t>IC013Q13NA</t>
  </si>
  <si>
    <t>I like using digital devices.</t>
  </si>
  <si>
    <t>IC014Q03NA</t>
  </si>
  <si>
    <t>I feel comfortable using digital devices that I am less familiar with.</t>
  </si>
  <si>
    <t>IC014Q04NA</t>
  </si>
  <si>
    <t>If my friends and relatives want to buy new digital devices or applications, I can give them advice.</t>
  </si>
  <si>
    <t>IC014Q06NA</t>
  </si>
  <si>
    <t>I feel comfortable using my digital devices at home.</t>
  </si>
  <si>
    <t>IC014Q08NA</t>
  </si>
  <si>
    <t>When I come across problems with digital devices, I think I can solve them.</t>
  </si>
  <si>
    <t>IC014Q09NA</t>
  </si>
  <si>
    <t>If my friends and relatives have a problem with digital devices, I can help them.</t>
  </si>
  <si>
    <t>IC015Q02NA</t>
  </si>
  <si>
    <t>If I need new software, I install it by myself.</t>
  </si>
  <si>
    <t>IC015Q03NA</t>
  </si>
  <si>
    <t>I read information about digital devices to be independent.</t>
  </si>
  <si>
    <t>IC015Q05NA</t>
  </si>
  <si>
    <t>I use digital devices as I want to use them.</t>
  </si>
  <si>
    <t>IC015Q07NA</t>
  </si>
  <si>
    <t>If I have a problem with digital devices I start to solve it on my own.</t>
  </si>
  <si>
    <t>IC015Q09NA</t>
  </si>
  <si>
    <t>If I need a new application, I choose it by myself.</t>
  </si>
  <si>
    <t>IC016Q01NA</t>
  </si>
  <si>
    <t>To learn something new about digital devices, I like to talk about them with my friends.</t>
  </si>
  <si>
    <t>IC016Q02NA</t>
  </si>
  <si>
    <t>I like to exchange solutions to problems with digital devices with others on the Internet.</t>
  </si>
  <si>
    <t>IC016Q04NA</t>
  </si>
  <si>
    <t>I like to meet friends and play computer and video games with them.</t>
  </si>
  <si>
    <t>IC016Q05NA</t>
  </si>
  <si>
    <t>I like to share information about digital devices with my friends.</t>
  </si>
  <si>
    <t>IC016Q07NA</t>
  </si>
  <si>
    <t>I learn a lot about digital media by discussing with my friends and relatives.</t>
  </si>
  <si>
    <t>Information and Communication Technology questionnaire: Mathematics results</t>
  </si>
  <si>
    <t>IC001Q01TA: Available for you to use at home: Desktop computer</t>
  </si>
  <si>
    <t>N</t>
  </si>
  <si>
    <t>System</t>
  </si>
  <si>
    <t>Yes, and I use it</t>
  </si>
  <si>
    <t>Yes, but I don't use it</t>
  </si>
  <si>
    <t>No</t>
  </si>
  <si>
    <t>Valid Skip</t>
  </si>
  <si>
    <t>Not Reached</t>
  </si>
  <si>
    <t>Not Applicable</t>
  </si>
  <si>
    <t>Invalid</t>
  </si>
  <si>
    <t>No Response</t>
  </si>
  <si>
    <t>All</t>
  </si>
  <si>
    <t>Missing %</t>
  </si>
  <si>
    <t>Valid</t>
  </si>
  <si>
    <t>mean</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</si>
  <si>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</si>
  <si>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</si>
  <si>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</si>
  <si>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</si>
  <si>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</si>
  <si>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</si>
  <si>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</si>
  <si>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</si>
  <si>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</si>
  <si>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</si>
  <si>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</si>
  <si>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</si>
  <si>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</si>
  <si>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</si>
  <si>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</si>
  <si>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</si>
  <si>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</si>
  <si>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</si>
  <si>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</si>
  <si>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</si>
  <si>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</si>
  <si>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</si>
  <si>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</si>
  <si>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</si>
  <si>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</si>
  <si>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</si>
  <si>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</si>
  <si>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</si>
  <si>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</si>
  <si>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</si>
  <si>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</si>
  <si>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</si>
  <si>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</si>
  <si>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</si>
  <si>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</si>
  <si>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</si>
  <si>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</si>
  <si>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</si>
  <si>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</si>
  <si>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</si>
  <si>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</si>
  <si>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</si>
  <si>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</si>
  <si>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</si>
  <si>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</si>
  <si>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</si>
  <si>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</si>
  <si>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</si>
  <si>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</si>
  <si>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</si>
  <si>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</si>
  <si>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</si>
  <si>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</si>
  <si>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</si>
  <si>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</si>
  <si>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</si>
  <si>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</si>
  <si>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</si>
  <si>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</si>
  <si>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</si>
  <si>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</si>
  <si>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</si>
  <si>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</si>
  <si>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</si>
  <si>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</si>
  <si>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</si>
  <si>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</si>
  <si>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</si>
  <si>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</si>
  <si>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</si>
  <si>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</si>
  <si>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</si>
  <si>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</si>
  <si>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</si>
  <si>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</si>
  <si>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</si>
  <si>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</si>
  <si>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</si>
  <si>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</si>
  <si>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</si>
  <si>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</si>
  <si>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</si>
  <si>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</si>
  <si>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</si>
  <si>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</si>
  <si>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</si>
  <si>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</si>
  <si>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</si>
  <si>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</si>
  <si>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</si>
  <si>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</si>
  <si>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</si>
  <si>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IC001Q02TA: Available for you to use at home: Portable laptop, or notebook</t>
  </si>
  <si>
    <t>IC001Q03TA: Available for you to use at home: &lt;Tablet computer&gt; (e.g. &lt;iPad®&gt;, &lt;BlackBerry® PlayBook&gt;)</t>
  </si>
  <si>
    <t>IC001Q04TA: Available for you to use at home: Internet connection</t>
  </si>
  <si>
    <t>IC001Q05TA: Available for you to use at home: &lt;Video games console&gt;, e.g. &lt;Sony® PlayStation®&gt;</t>
  </si>
  <si>
    <t>IC001Q06TA: Available for you to use at home: &lt;Cell phone&gt; (without Internet access)</t>
  </si>
  <si>
    <t>IC001Q07TA: Available for you to use at home: &lt;Cell phone&gt; (with Internet access)</t>
  </si>
  <si>
    <t>IC001Q08TA: Available for you to use at home: Portable music player (Mp3\Mp4 player, iPod® or similar)</t>
  </si>
  <si>
    <t>IC001Q09TA: Available for you to use at home: Printer</t>
  </si>
  <si>
    <t>IC001Q10TA: Available for you to use at home: USB (memory) stick</t>
  </si>
  <si>
    <t>IC001Q11TA: Available for you to use at home: &lt;ebook reader&gt;, e.g. &lt;Amazon® Kindle&gt;</t>
  </si>
  <si>
    <t>IC009Q01TA: Digitial devices available at school: Desktop computer</t>
  </si>
  <si>
    <t>IC009Q02TA: Digitial devices available at school: Portable laptop or notebook</t>
  </si>
  <si>
    <t>IC009Q03TA: Digitial devices available at school: &lt;Tablet computer&gt; (e.g. &lt;iPad®&gt;, &lt;BlackBerry® PlayBook&gt;)</t>
  </si>
  <si>
    <t>IC009Q05NA: Digitial devices available at school: Internet connected school computers</t>
  </si>
  <si>
    <t>IC009Q06NA: Digitial devices available at school: Internet connection via wireless network</t>
  </si>
  <si>
    <t>IC009Q07NA: Digitial devices available at school: Storage space for school-related data, e.g. a folder for own documents</t>
  </si>
  <si>
    <t>IC009Q08TA: Digitial devices available at school: USB (memory) stick</t>
  </si>
  <si>
    <t>IC009Q09TA: Digitial devices available at school: &lt;ebook reader&gt;, e.g. &lt;Amazon® Kindle&gt;</t>
  </si>
  <si>
    <t>IC009Q10NA: Digitial devices available at school: Data projector, e.g. for slide presentations</t>
  </si>
  <si>
    <t>IC009Q11NA: Digitial devices available at school: Interactive Whiteboard, e.g. &lt;Smartboard®&gt;</t>
  </si>
  <si>
    <t>IC002Q01NA: How old were you when you first used a digital device?</t>
  </si>
  <si>
    <t>6 years old or younger</t>
  </si>
  <si>
    <t>7-9 years old</t>
  </si>
  <si>
    <t>10-12 years old</t>
  </si>
  <si>
    <t>13 years old or older</t>
  </si>
  <si>
    <t>I have never used a digital device until today</t>
  </si>
  <si>
    <t>IC003Q01TA: How old were you when you first used a computer?</t>
  </si>
  <si>
    <t>I have never used a computer</t>
  </si>
  <si>
    <t>IC004Q01TA: How old were you when you first accessed the Internet?</t>
  </si>
  <si>
    <t>I have never accessed the Internet</t>
  </si>
  <si>
    <t>IC005Q01TA: During a typical weekday, for how long do you use the Internet at school?</t>
  </si>
  <si>
    <t>No time</t>
  </si>
  <si>
    <t>1-30 minutes per day</t>
  </si>
  <si>
    <t>31-60 minutes per day</t>
  </si>
  <si>
    <t>Between 1 hour and 2 hours per day</t>
  </si>
  <si>
    <t>Between 2 hours and 4 hours per day</t>
  </si>
  <si>
    <t>Between 4 hours and 6 hours per day</t>
  </si>
  <si>
    <t>More than 6 hours per day</t>
  </si>
  <si>
    <t>IC006Q01TA: During a typical weekday, for how long do you use the Internet outside of school?</t>
  </si>
  <si>
    <t>IC007Q01TA: On a typical weekend day, for how long do you use the Internet outside of school?</t>
  </si>
  <si>
    <t>IC008Q01TA: Use digital devices outside school for playing one-player games.</t>
  </si>
  <si>
    <t>Never or hardly ever</t>
  </si>
  <si>
    <t>Once or twice a month</t>
  </si>
  <si>
    <t>Once or twice a week</t>
  </si>
  <si>
    <t>Almost every day</t>
  </si>
  <si>
    <t>Every day</t>
  </si>
  <si>
    <t>IC008Q02TA: Use digital devices outside school for playing collaborative online games.</t>
  </si>
  <si>
    <t>IC008Q03TA: Use digital devices outside school for using email.</t>
  </si>
  <si>
    <t>IC008Q04TA: Use digital devices outside school for &lt;Chatting online&gt; (e.g. &lt;MSN®&gt;).</t>
  </si>
  <si>
    <t>IC008Q05TA: Use digital devices outside school for social networks (e.g. &lt;Facebook&gt;, &lt;MySpace&gt;).</t>
  </si>
  <si>
    <t>IC008Q07NA: Use digital devices outside school for online games\Social Networks (e.g. &lt;Farmville®&gt;, &lt;The Sims Social&gt;).</t>
  </si>
  <si>
    <t>IC008Q08TA: Use digital devices outside school for browsing the Internet for fun videos, e.g. &lt;YouTube&gt;).</t>
  </si>
  <si>
    <t>IC008Q09TA: Use digital devices outside school for reading news on the Internet (e.g. current affairs).</t>
  </si>
  <si>
    <t>IC008Q10TA: Use digital devices outside school for obtaining practical information from the Internet</t>
  </si>
  <si>
    <t>IC008Q11TA: Use digital devices outside school for downloading music, films, games or software from the Internet.</t>
  </si>
  <si>
    <t>IC008Q12TA: Use digital devices outside school for uploading your own created contents for sharing</t>
  </si>
  <si>
    <t>IC008Q13NA: Use digital devices outside school for downloading new apps on a mobile device.</t>
  </si>
  <si>
    <t>IC010Q01TA: Frequency of use outside of school: Browsing the Internet for schoolwork (e.g. for preparing an essay or presentation</t>
  </si>
  <si>
    <t>IC010Q02NA: Frequency of use outside of school: Browsing the Internet to follow up lessons, e.g. for finding explanations.</t>
  </si>
  <si>
    <t>IC010Q03TA: Frequency of use outside of school: Using email for communication with other students about schoolwork.</t>
  </si>
  <si>
    <t>IC010Q04TA: Frequency of use outside of school: Using email for communication with teacher\submit of homework or other schoolwork</t>
  </si>
  <si>
    <t>IC010Q05NA: Frequency of use outside of school: Using Social Networks for communication with other students about schoolwork.</t>
  </si>
  <si>
    <t>IC010Q06NA: Frequency of use outside of school: Using Social Networks for communication with teachers.</t>
  </si>
  <si>
    <t>IC010Q07TA: Frequency of use outside of school: Download\upload\browsing from school website (e.g. time table or course materials</t>
  </si>
  <si>
    <t>IC010Q08TA: Frequency of use outside of school: Checking the schools website for announcements, e.g. absence of teachers.</t>
  </si>
  <si>
    <t>IC010Q09NA: Frequency of use outside of school: Doing homework on a computer.</t>
  </si>
  <si>
    <t>IC010Q10NA: Frequency of use outside of school: Doing homework on a mobile device.</t>
  </si>
  <si>
    <t>IC010Q11NA: Frequency of use outside of school: Downloading learning apps on a mobile device.</t>
  </si>
  <si>
    <t>IC010Q12NA: Frequency of use outside of school: Downloading science learning apps on a mobile device.</t>
  </si>
  <si>
    <t>IC011Q01TA: Frequency of use at school: &lt;Chatting on line&gt; at school.</t>
  </si>
  <si>
    <t>IC011Q02TA: Frequency of use at school: Using email at school.</t>
  </si>
  <si>
    <t>IC011Q03TA: Frequency of use at school: Browsing the Internet for schoolwork.</t>
  </si>
  <si>
    <t>IC011Q04TA: Frequency of use at school: Download\upload\browse schools web (e.g. &lt;intranet&gt;).</t>
  </si>
  <si>
    <t>IC011Q05TA: Frequency of use at school: Posting my work on the schools website.</t>
  </si>
  <si>
    <t>IC011Q06TA: Frequency of use at school: Playing simulations at school.</t>
  </si>
  <si>
    <t>IC011Q07TA: Frequency of use at school: Practicing and drilling, foreign language learning or math.</t>
  </si>
  <si>
    <t>IC011Q08TA: Frequency of use at school: Doing homework on a school computer.</t>
  </si>
  <si>
    <t>IC011Q09TA: Frequency of use at school: Using school computers for group work and communication with other students.</t>
  </si>
  <si>
    <t>IC013Q01NA: I forget about time when I'm using digital devices.</t>
  </si>
  <si>
    <t>Strongly disagree</t>
  </si>
  <si>
    <t>Disagree</t>
  </si>
  <si>
    <t>Agree</t>
  </si>
  <si>
    <t>Strongly agree</t>
  </si>
  <si>
    <t>IC013Q04NA: The Internet is a great resource for obtaining information I am interested in (e.g. news, sports, dictionary).</t>
  </si>
  <si>
    <t>IC013Q05NA: It is very useful to have Social Networks on the Internet.</t>
  </si>
  <si>
    <t>IC013Q11NA: I am really excited discovering new digital devices or applications.</t>
  </si>
  <si>
    <t>IC013Q12NA: I really feel bad if no Internet connection is possible.</t>
  </si>
  <si>
    <t>IC013Q13NA: I like using digital devices.</t>
  </si>
  <si>
    <t>IC014Q03NA: I feel comfortable using digital devices that I am less familiar with.</t>
  </si>
  <si>
    <t>IC014Q04NA: If my friends and relatives want to buy new digital devices or applications, I can give them advice.</t>
  </si>
  <si>
    <t>IC014Q06NA: I feel comfortable using my digital devices at home.</t>
  </si>
  <si>
    <t>IC014Q08NA: When I come across problems with digital devices, I think I can solve them.</t>
  </si>
  <si>
    <t>IC014Q09NA: If my friends and relatives have a problem with digital devices, I can help them.</t>
  </si>
  <si>
    <t>IC015Q02NA: If I need new software, I install it by myself.</t>
  </si>
  <si>
    <t>IC015Q03NA: I read information about digital devices to be independent.</t>
  </si>
  <si>
    <t>IC015Q05NA: I use digital devices as I want to use them.</t>
  </si>
  <si>
    <t>IC015Q07NA: If I have a problem with digital devices I start to solve it on my own.</t>
  </si>
  <si>
    <t>IC015Q09NA: If I need a new application, I choose it by myself.</t>
  </si>
  <si>
    <t>IC016Q01NA: To learn something new about digital devices, I like to talk about them with my friends.</t>
  </si>
  <si>
    <t>IC016Q02NA: I like to exchange solutions to problems with digital devices with others on the Internet.</t>
  </si>
  <si>
    <t>IC016Q04NA: I like to meet friends and play computer and video games with them.</t>
  </si>
  <si>
    <t>IC016Q05NA: I like to share information about digital devices with my friends.</t>
  </si>
  <si>
    <t>IC016Q07NA: I learn a lot about digital media by discussing with my friends and relatives.</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</si>
</sst>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sharedStrings.xml" Type="http://schemas.openxmlformats.org/officeDocument/2006/relationships/sharedStrings"/><Relationship Id="rId84" Target="styles.xml" Type="http://schemas.openxmlformats.org/officeDocument/2006/relationships/styles"/><Relationship Id="rId8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IC001Q01TA'!A6" TargetMode="External" Type="http://schemas.openxmlformats.org/officeDocument/2006/relationships/hyperlink"/><Relationship Id="rId2" Target="#'IC001Q02TA'!A6" TargetMode="External" Type="http://schemas.openxmlformats.org/officeDocument/2006/relationships/hyperlink"/><Relationship Id="rId3" Target="#'IC001Q03TA'!A6" TargetMode="External" Type="http://schemas.openxmlformats.org/officeDocument/2006/relationships/hyperlink"/><Relationship Id="rId4" Target="#'IC001Q04TA'!A6" TargetMode="External" Type="http://schemas.openxmlformats.org/officeDocument/2006/relationships/hyperlink"/><Relationship Id="rId5" Target="#'IC001Q05TA'!A6" TargetMode="External" Type="http://schemas.openxmlformats.org/officeDocument/2006/relationships/hyperlink"/><Relationship Id="rId6" Target="#'IC001Q06TA'!A6" TargetMode="External" Type="http://schemas.openxmlformats.org/officeDocument/2006/relationships/hyperlink"/><Relationship Id="rId7" Target="#'IC001Q07TA'!A6" TargetMode="External" Type="http://schemas.openxmlformats.org/officeDocument/2006/relationships/hyperlink"/><Relationship Id="rId8" Target="#'IC001Q08TA'!A6" TargetMode="External" Type="http://schemas.openxmlformats.org/officeDocument/2006/relationships/hyperlink"/><Relationship Id="rId9" Target="#'IC001Q09TA'!A6" TargetMode="External" Type="http://schemas.openxmlformats.org/officeDocument/2006/relationships/hyperlink"/><Relationship Id="rId10" Target="#'IC001Q10TA'!A6" TargetMode="External" Type="http://schemas.openxmlformats.org/officeDocument/2006/relationships/hyperlink"/><Relationship Id="rId11" Target="#'IC001Q11TA'!A6" TargetMode="External" Type="http://schemas.openxmlformats.org/officeDocument/2006/relationships/hyperlink"/><Relationship Id="rId12" Target="#'IC009Q01TA'!A6" TargetMode="External" Type="http://schemas.openxmlformats.org/officeDocument/2006/relationships/hyperlink"/><Relationship Id="rId13" Target="#'IC009Q02TA'!A6" TargetMode="External" Type="http://schemas.openxmlformats.org/officeDocument/2006/relationships/hyperlink"/><Relationship Id="rId14" Target="#'IC009Q03TA'!A6" TargetMode="External" Type="http://schemas.openxmlformats.org/officeDocument/2006/relationships/hyperlink"/><Relationship Id="rId15" Target="#'IC009Q05NA'!A6" TargetMode="External" Type="http://schemas.openxmlformats.org/officeDocument/2006/relationships/hyperlink"/><Relationship Id="rId16" Target="#'IC009Q06NA'!A6" TargetMode="External" Type="http://schemas.openxmlformats.org/officeDocument/2006/relationships/hyperlink"/><Relationship Id="rId17" Target="#'IC009Q07NA'!A6" TargetMode="External" Type="http://schemas.openxmlformats.org/officeDocument/2006/relationships/hyperlink"/><Relationship Id="rId18" Target="#'IC009Q08TA'!A6" TargetMode="External" Type="http://schemas.openxmlformats.org/officeDocument/2006/relationships/hyperlink"/><Relationship Id="rId19" Target="#'IC009Q09TA'!A6" TargetMode="External" Type="http://schemas.openxmlformats.org/officeDocument/2006/relationships/hyperlink"/><Relationship Id="rId20" Target="#'IC009Q10NA'!A6" TargetMode="External" Type="http://schemas.openxmlformats.org/officeDocument/2006/relationships/hyperlink"/><Relationship Id="rId21" Target="#'IC009Q11NA'!A6" TargetMode="External" Type="http://schemas.openxmlformats.org/officeDocument/2006/relationships/hyperlink"/><Relationship Id="rId22" Target="#'IC002Q01NA'!A6" TargetMode="External" Type="http://schemas.openxmlformats.org/officeDocument/2006/relationships/hyperlink"/><Relationship Id="rId23" Target="#'IC003Q01TA'!A6" TargetMode="External" Type="http://schemas.openxmlformats.org/officeDocument/2006/relationships/hyperlink"/><Relationship Id="rId24" Target="#'IC004Q01TA'!A6" TargetMode="External" Type="http://schemas.openxmlformats.org/officeDocument/2006/relationships/hyperlink"/><Relationship Id="rId25" Target="#'IC005Q01TA'!A6" TargetMode="External" Type="http://schemas.openxmlformats.org/officeDocument/2006/relationships/hyperlink"/><Relationship Id="rId26" Target="#'IC006Q01TA'!A6" TargetMode="External" Type="http://schemas.openxmlformats.org/officeDocument/2006/relationships/hyperlink"/><Relationship Id="rId27" Target="#'IC007Q01TA'!A6" TargetMode="External" Type="http://schemas.openxmlformats.org/officeDocument/2006/relationships/hyperlink"/><Relationship Id="rId28" Target="#'IC008Q01TA'!A6" TargetMode="External" Type="http://schemas.openxmlformats.org/officeDocument/2006/relationships/hyperlink"/><Relationship Id="rId29" Target="#'IC008Q02TA'!A6" TargetMode="External" Type="http://schemas.openxmlformats.org/officeDocument/2006/relationships/hyperlink"/><Relationship Id="rId30" Target="#'IC008Q03TA'!A6" TargetMode="External" Type="http://schemas.openxmlformats.org/officeDocument/2006/relationships/hyperlink"/><Relationship Id="rId31" Target="#'IC008Q04TA'!A6" TargetMode="External" Type="http://schemas.openxmlformats.org/officeDocument/2006/relationships/hyperlink"/><Relationship Id="rId32" Target="#'IC008Q05TA'!A6" TargetMode="External" Type="http://schemas.openxmlformats.org/officeDocument/2006/relationships/hyperlink"/><Relationship Id="rId33" Target="#'IC008Q07NA'!A6" TargetMode="External" Type="http://schemas.openxmlformats.org/officeDocument/2006/relationships/hyperlink"/><Relationship Id="rId34" Target="#'IC008Q08TA'!A6" TargetMode="External" Type="http://schemas.openxmlformats.org/officeDocument/2006/relationships/hyperlink"/><Relationship Id="rId35" Target="#'IC008Q09TA'!A6" TargetMode="External" Type="http://schemas.openxmlformats.org/officeDocument/2006/relationships/hyperlink"/><Relationship Id="rId36" Target="#'IC008Q10TA'!A6" TargetMode="External" Type="http://schemas.openxmlformats.org/officeDocument/2006/relationships/hyperlink"/><Relationship Id="rId37" Target="#'IC008Q11TA'!A6" TargetMode="External" Type="http://schemas.openxmlformats.org/officeDocument/2006/relationships/hyperlink"/><Relationship Id="rId38" Target="#'IC008Q12TA'!A6" TargetMode="External" Type="http://schemas.openxmlformats.org/officeDocument/2006/relationships/hyperlink"/><Relationship Id="rId39" Target="#'IC008Q13NA'!A6" TargetMode="External" Type="http://schemas.openxmlformats.org/officeDocument/2006/relationships/hyperlink"/><Relationship Id="rId40" Target="#'IC010Q01TA'!A6" TargetMode="External" Type="http://schemas.openxmlformats.org/officeDocument/2006/relationships/hyperlink"/><Relationship Id="rId41" Target="#'IC010Q02NA'!A6" TargetMode="External" Type="http://schemas.openxmlformats.org/officeDocument/2006/relationships/hyperlink"/><Relationship Id="rId42" Target="#'IC010Q03TA'!A6" TargetMode="External" Type="http://schemas.openxmlformats.org/officeDocument/2006/relationships/hyperlink"/><Relationship Id="rId43" Target="#'IC010Q04TA'!A6" TargetMode="External" Type="http://schemas.openxmlformats.org/officeDocument/2006/relationships/hyperlink"/><Relationship Id="rId44" Target="#'IC010Q05NA'!A6" TargetMode="External" Type="http://schemas.openxmlformats.org/officeDocument/2006/relationships/hyperlink"/><Relationship Id="rId45" Target="#'IC010Q06NA'!A6" TargetMode="External" Type="http://schemas.openxmlformats.org/officeDocument/2006/relationships/hyperlink"/><Relationship Id="rId46" Target="#'IC010Q07TA'!A6" TargetMode="External" Type="http://schemas.openxmlformats.org/officeDocument/2006/relationships/hyperlink"/><Relationship Id="rId47" Target="#'IC010Q08TA'!A6" TargetMode="External" Type="http://schemas.openxmlformats.org/officeDocument/2006/relationships/hyperlink"/><Relationship Id="rId48" Target="#'IC010Q09NA'!A6" TargetMode="External" Type="http://schemas.openxmlformats.org/officeDocument/2006/relationships/hyperlink"/><Relationship Id="rId49" Target="#'IC010Q10NA'!A6" TargetMode="External" Type="http://schemas.openxmlformats.org/officeDocument/2006/relationships/hyperlink"/><Relationship Id="rId50" Target="#'IC010Q11NA'!A6" TargetMode="External" Type="http://schemas.openxmlformats.org/officeDocument/2006/relationships/hyperlink"/><Relationship Id="rId51" Target="#'IC010Q12NA'!A6" TargetMode="External" Type="http://schemas.openxmlformats.org/officeDocument/2006/relationships/hyperlink"/><Relationship Id="rId52" Target="#'IC011Q01TA'!A6" TargetMode="External" Type="http://schemas.openxmlformats.org/officeDocument/2006/relationships/hyperlink"/><Relationship Id="rId53" Target="#'IC011Q02TA'!A6" TargetMode="External" Type="http://schemas.openxmlformats.org/officeDocument/2006/relationships/hyperlink"/><Relationship Id="rId54" Target="#'IC011Q03TA'!A6" TargetMode="External" Type="http://schemas.openxmlformats.org/officeDocument/2006/relationships/hyperlink"/><Relationship Id="rId55" Target="#'IC011Q04TA'!A6" TargetMode="External" Type="http://schemas.openxmlformats.org/officeDocument/2006/relationships/hyperlink"/><Relationship Id="rId56" Target="#'IC011Q05TA'!A6" TargetMode="External" Type="http://schemas.openxmlformats.org/officeDocument/2006/relationships/hyperlink"/><Relationship Id="rId57" Target="#'IC011Q06TA'!A6" TargetMode="External" Type="http://schemas.openxmlformats.org/officeDocument/2006/relationships/hyperlink"/><Relationship Id="rId58" Target="#'IC011Q07TA'!A6" TargetMode="External" Type="http://schemas.openxmlformats.org/officeDocument/2006/relationships/hyperlink"/><Relationship Id="rId59" Target="#'IC011Q08TA'!A6" TargetMode="External" Type="http://schemas.openxmlformats.org/officeDocument/2006/relationships/hyperlink"/><Relationship Id="rId60" Target="#'IC011Q09TA'!A6" TargetMode="External" Type="http://schemas.openxmlformats.org/officeDocument/2006/relationships/hyperlink"/><Relationship Id="rId61" Target="#'IC013Q01NA'!A6" TargetMode="External" Type="http://schemas.openxmlformats.org/officeDocument/2006/relationships/hyperlink"/><Relationship Id="rId62" Target="#'IC013Q04NA'!A6" TargetMode="External" Type="http://schemas.openxmlformats.org/officeDocument/2006/relationships/hyperlink"/><Relationship Id="rId63" Target="#'IC013Q05NA'!A6" TargetMode="External" Type="http://schemas.openxmlformats.org/officeDocument/2006/relationships/hyperlink"/><Relationship Id="rId64" Target="#'IC013Q11NA'!A6" TargetMode="External" Type="http://schemas.openxmlformats.org/officeDocument/2006/relationships/hyperlink"/><Relationship Id="rId65" Target="#'IC013Q12NA'!A6" TargetMode="External" Type="http://schemas.openxmlformats.org/officeDocument/2006/relationships/hyperlink"/><Relationship Id="rId66" Target="#'IC013Q13NA'!A6" TargetMode="External" Type="http://schemas.openxmlformats.org/officeDocument/2006/relationships/hyperlink"/><Relationship Id="rId67" Target="#'IC014Q03NA'!A6" TargetMode="External" Type="http://schemas.openxmlformats.org/officeDocument/2006/relationships/hyperlink"/><Relationship Id="rId68" Target="#'IC014Q04NA'!A6" TargetMode="External" Type="http://schemas.openxmlformats.org/officeDocument/2006/relationships/hyperlink"/><Relationship Id="rId69" Target="#'IC014Q06NA'!A6" TargetMode="External" Type="http://schemas.openxmlformats.org/officeDocument/2006/relationships/hyperlink"/><Relationship Id="rId70" Target="#'IC014Q08NA'!A6" TargetMode="External" Type="http://schemas.openxmlformats.org/officeDocument/2006/relationships/hyperlink"/><Relationship Id="rId71" Target="#'IC014Q09NA'!A6" TargetMode="External" Type="http://schemas.openxmlformats.org/officeDocument/2006/relationships/hyperlink"/><Relationship Id="rId72" Target="#'IC015Q02NA'!A6" TargetMode="External" Type="http://schemas.openxmlformats.org/officeDocument/2006/relationships/hyperlink"/><Relationship Id="rId73" Target="#'IC015Q03NA'!A6" TargetMode="External" Type="http://schemas.openxmlformats.org/officeDocument/2006/relationships/hyperlink"/><Relationship Id="rId74" Target="#'IC015Q05NA'!A6" TargetMode="External" Type="http://schemas.openxmlformats.org/officeDocument/2006/relationships/hyperlink"/><Relationship Id="rId75" Target="#'IC015Q07NA'!A6" TargetMode="External" Type="http://schemas.openxmlformats.org/officeDocument/2006/relationships/hyperlink"/><Relationship Id="rId76" Target="#'IC015Q09NA'!A6" TargetMode="External" Type="http://schemas.openxmlformats.org/officeDocument/2006/relationships/hyperlink"/><Relationship Id="rId77" Target="#'IC016Q01NA'!A6" TargetMode="External" Type="http://schemas.openxmlformats.org/officeDocument/2006/relationships/hyperlink"/><Relationship Id="rId78" Target="#'IC016Q02NA'!A6" TargetMode="External" Type="http://schemas.openxmlformats.org/officeDocument/2006/relationships/hyperlink"/><Relationship Id="rId79" Target="#'IC016Q04NA'!A6" TargetMode="External" Type="http://schemas.openxmlformats.org/officeDocument/2006/relationships/hyperlink"/><Relationship Id="rId80" Target="#'IC016Q05NA'!A6" TargetMode="External" Type="http://schemas.openxmlformats.org/officeDocument/2006/relationships/hyperlink"/><Relationship Id="rId81" Target="#'IC016Q07NA'!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82"/>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164</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492.71160483</v>
      </c>
      <c r="F7" s="20" t="n">
        <v>1.98472852</v>
      </c>
      <c r="G7" s="18" t="n">
        <v>509.18407838</v>
      </c>
      <c r="H7" s="20" t="n">
        <v>2.52753185</v>
      </c>
      <c r="I7" s="18" t="n">
        <v>495.19532298</v>
      </c>
      <c r="J7" s="20" t="n">
        <v>3.14928434</v>
      </c>
      <c r="K7" s="18" t="s">
        <v>182</v>
      </c>
      <c r="L7" s="20" t="s">
        <v>182</v>
      </c>
      <c r="M7" s="18" t="s">
        <v>182</v>
      </c>
      <c r="N7" s="20" t="s">
        <v>182</v>
      </c>
      <c r="O7" s="18" t="s">
        <v>182</v>
      </c>
      <c r="P7" s="20" t="s">
        <v>182</v>
      </c>
      <c r="Q7" s="18" t="s">
        <v>182</v>
      </c>
      <c r="R7" s="20" t="s">
        <v>182</v>
      </c>
      <c r="S7" s="18" t="n">
        <v>437.66849546</v>
      </c>
      <c r="T7" s="20" t="n">
        <v>7.75739173</v>
      </c>
    </row>
    <row r="8" spans="1:20">
      <c r="A8" s="15" t="s">
        <v>183</v>
      </c>
      <c r="B8" s="17" t="n">
        <v>7007</v>
      </c>
      <c r="C8" s="18">
        <f>(121.0/B8*100)</f>
        <v/>
      </c>
      <c r="D8" s="19" t="n">
        <v>6886</v>
      </c>
      <c r="E8" s="18" t="n">
        <v>499.01071115</v>
      </c>
      <c r="F8" s="20" t="n">
        <v>3.03905499</v>
      </c>
      <c r="G8" s="18" t="n">
        <v>504.35671621</v>
      </c>
      <c r="H8" s="20" t="n">
        <v>5.23888505</v>
      </c>
      <c r="I8" s="18" t="n">
        <v>498.31652363</v>
      </c>
      <c r="J8" s="20" t="n">
        <v>4.3770559</v>
      </c>
      <c r="K8" s="18" t="s">
        <v>182</v>
      </c>
      <c r="L8" s="20" t="s">
        <v>182</v>
      </c>
      <c r="M8" s="18" t="s">
        <v>182</v>
      </c>
      <c r="N8" s="20" t="s">
        <v>182</v>
      </c>
      <c r="O8" s="18" t="n">
        <v>301.63126691</v>
      </c>
      <c r="P8" s="20" t="n">
        <v>25.14921031</v>
      </c>
      <c r="Q8" s="18" t="s">
        <v>182</v>
      </c>
      <c r="R8" s="20" t="s">
        <v>182</v>
      </c>
      <c r="S8" s="18" t="n">
        <v>421.16681768</v>
      </c>
      <c r="T8" s="20" t="n">
        <v>10.40000808</v>
      </c>
    </row>
    <row r="9" spans="1:20">
      <c r="A9" s="15" t="s">
        <v>184</v>
      </c>
      <c r="B9" s="17" t="n">
        <v>9651</v>
      </c>
      <c r="C9" s="18">
        <f>(461.0/B9*100)</f>
        <v/>
      </c>
      <c r="D9" s="19" t="n">
        <v>9190</v>
      </c>
      <c r="E9" s="18" t="n">
        <v>511.64910111</v>
      </c>
      <c r="F9" s="20" t="n">
        <v>2.41625229</v>
      </c>
      <c r="G9" s="18" t="n">
        <v>521.57778809</v>
      </c>
      <c r="H9" s="20" t="n">
        <v>4.1138388</v>
      </c>
      <c r="I9" s="18" t="n">
        <v>520.59747234</v>
      </c>
      <c r="J9" s="20" t="n">
        <v>3.63152375</v>
      </c>
      <c r="K9" s="18" t="s">
        <v>182</v>
      </c>
      <c r="L9" s="20" t="s">
        <v>182</v>
      </c>
      <c r="M9" s="18" t="s">
        <v>182</v>
      </c>
      <c r="N9" s="20" t="s">
        <v>182</v>
      </c>
      <c r="O9" s="18" t="n">
        <v>357.98454354</v>
      </c>
      <c r="P9" s="20" t="n">
        <v>11.51846445</v>
      </c>
      <c r="Q9" s="18" t="s">
        <v>182</v>
      </c>
      <c r="R9" s="20" t="s">
        <v>182</v>
      </c>
      <c r="S9" s="18" t="n">
        <v>426.23887459</v>
      </c>
      <c r="T9" s="20" t="n">
        <v>10.04787106</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(98.0/B11*100)</f>
        <v/>
      </c>
      <c r="D11" s="19" t="n">
        <v>6955</v>
      </c>
      <c r="E11" s="18" t="n">
        <v>418.11793998</v>
      </c>
      <c r="F11" s="20" t="n">
        <v>3.14596568</v>
      </c>
      <c r="G11" s="18" t="n">
        <v>436.76248281</v>
      </c>
      <c r="H11" s="20" t="n">
        <v>3.91095323</v>
      </c>
      <c r="I11" s="18" t="n">
        <v>423.66322643</v>
      </c>
      <c r="J11" s="20" t="n">
        <v>3.27473926</v>
      </c>
      <c r="K11" s="18" t="s">
        <v>182</v>
      </c>
      <c r="L11" s="20" t="s">
        <v>182</v>
      </c>
      <c r="M11" s="18" t="s">
        <v>182</v>
      </c>
      <c r="N11" s="20" t="s">
        <v>182</v>
      </c>
      <c r="O11" s="18" t="s">
        <v>182</v>
      </c>
      <c r="P11" s="20" t="s">
        <v>182</v>
      </c>
      <c r="Q11" s="18" t="s">
        <v>182</v>
      </c>
      <c r="R11" s="20" t="s">
        <v>182</v>
      </c>
      <c r="S11" s="18" t="n">
        <v>385.72993721</v>
      </c>
      <c r="T11" s="20" t="n">
        <v>9.58601818</v>
      </c>
    </row>
    <row r="12" spans="1:20">
      <c r="A12" s="15" t="s">
        <v>187</v>
      </c>
      <c r="B12" s="17" t="n">
        <v>6894</v>
      </c>
      <c r="C12" s="18">
        <f>(124.0/B12*100)</f>
        <v/>
      </c>
      <c r="D12" s="19" t="n">
        <v>6770</v>
      </c>
      <c r="E12" s="18" t="n">
        <v>494.59964844</v>
      </c>
      <c r="F12" s="20" t="n">
        <v>2.27348117</v>
      </c>
      <c r="G12" s="18" t="n">
        <v>514.26934471</v>
      </c>
      <c r="H12" s="20" t="n">
        <v>3.50061396</v>
      </c>
      <c r="I12" s="18" t="n">
        <v>494.75811947</v>
      </c>
      <c r="J12" s="20" t="n">
        <v>3.94575717</v>
      </c>
      <c r="K12" s="18" t="s">
        <v>182</v>
      </c>
      <c r="L12" s="20" t="s">
        <v>182</v>
      </c>
      <c r="M12" s="18" t="s">
        <v>182</v>
      </c>
      <c r="N12" s="20" t="s">
        <v>182</v>
      </c>
      <c r="O12" s="18" t="n">
        <v>340.98506961</v>
      </c>
      <c r="P12" s="20" t="n">
        <v>12.52444664</v>
      </c>
      <c r="Q12" s="18" t="s">
        <v>182</v>
      </c>
      <c r="R12" s="20" t="s">
        <v>182</v>
      </c>
      <c r="S12" s="18" t="n">
        <v>427.1678197</v>
      </c>
      <c r="T12" s="20" t="n">
        <v>9.427680090000001</v>
      </c>
    </row>
    <row r="13" spans="1:20">
      <c r="A13" s="15" t="s">
        <v>188</v>
      </c>
      <c r="B13" s="17" t="n">
        <v>7161</v>
      </c>
      <c r="C13" s="18">
        <f>(300.0/B13*100)</f>
        <v/>
      </c>
      <c r="D13" s="19" t="n">
        <v>6861</v>
      </c>
      <c r="E13" s="18" t="n">
        <v>511.07606584</v>
      </c>
      <c r="F13" s="20" t="n">
        <v>3.2847761</v>
      </c>
      <c r="G13" s="18" t="n">
        <v>523.11532331</v>
      </c>
      <c r="H13" s="20" t="n">
        <v>2.86255268</v>
      </c>
      <c r="I13" s="18" t="n">
        <v>516.8413759</v>
      </c>
      <c r="J13" s="20" t="n">
        <v>2.69481516</v>
      </c>
      <c r="K13" s="18" t="s">
        <v>182</v>
      </c>
      <c r="L13" s="20" t="s">
        <v>182</v>
      </c>
      <c r="M13" s="18" t="s">
        <v>182</v>
      </c>
      <c r="N13" s="20" t="s">
        <v>182</v>
      </c>
      <c r="O13" s="18" t="n">
        <v>447.51533769</v>
      </c>
      <c r="P13" s="20" t="n">
        <v>5.97365007</v>
      </c>
      <c r="Q13" s="18" t="s">
        <v>182</v>
      </c>
      <c r="R13" s="20" t="s">
        <v>182</v>
      </c>
      <c r="S13" s="18" t="n">
        <v>448.08138071</v>
      </c>
      <c r="T13" s="20" t="n">
        <v>7.0767716</v>
      </c>
    </row>
    <row r="14" spans="1:20">
      <c r="A14" s="15" t="s">
        <v>189</v>
      </c>
      <c r="B14" s="17" t="n">
        <v>5587</v>
      </c>
      <c r="C14" s="18">
        <f>(183.0/B14*100)</f>
        <v/>
      </c>
      <c r="D14" s="19" t="n">
        <v>5404</v>
      </c>
      <c r="E14" s="18" t="n">
        <v>517.18356475</v>
      </c>
      <c r="F14" s="20" t="n">
        <v>2.15185187</v>
      </c>
      <c r="G14" s="18" t="n">
        <v>527.60704486</v>
      </c>
      <c r="H14" s="20" t="n">
        <v>3.85800695</v>
      </c>
      <c r="I14" s="18" t="n">
        <v>524.22800207</v>
      </c>
      <c r="J14" s="20" t="n">
        <v>3.18956877</v>
      </c>
      <c r="K14" s="18" t="s">
        <v>182</v>
      </c>
      <c r="L14" s="20" t="s">
        <v>182</v>
      </c>
      <c r="M14" s="18" t="s">
        <v>182</v>
      </c>
      <c r="N14" s="20" t="s">
        <v>182</v>
      </c>
      <c r="O14" s="18" t="s">
        <v>182</v>
      </c>
      <c r="P14" s="20" t="s">
        <v>182</v>
      </c>
      <c r="Q14" s="18" t="s">
        <v>182</v>
      </c>
      <c r="R14" s="20" t="s">
        <v>182</v>
      </c>
      <c r="S14" s="18" t="n">
        <v>487.01057335</v>
      </c>
      <c r="T14" s="20" t="n">
        <v>13.5278365</v>
      </c>
    </row>
    <row r="15" spans="1:20">
      <c r="A15" s="15" t="s">
        <v>190</v>
      </c>
      <c r="B15" s="17" t="n">
        <v>5882</v>
      </c>
      <c r="C15" s="18">
        <f>(127.0/B15*100)</f>
        <v/>
      </c>
      <c r="D15" s="19" t="n">
        <v>5755</v>
      </c>
      <c r="E15" s="18" t="n">
        <v>511.07993484</v>
      </c>
      <c r="F15" s="20" t="n">
        <v>2.44653936</v>
      </c>
      <c r="G15" s="18" t="n">
        <v>519.22219051</v>
      </c>
      <c r="H15" s="20" t="n">
        <v>3.46238569</v>
      </c>
      <c r="I15" s="18" t="n">
        <v>517.38612833</v>
      </c>
      <c r="J15" s="20" t="n">
        <v>2.74776317</v>
      </c>
      <c r="K15" s="18" t="s">
        <v>182</v>
      </c>
      <c r="L15" s="20" t="s">
        <v>182</v>
      </c>
      <c r="M15" s="18" t="s">
        <v>182</v>
      </c>
      <c r="N15" s="20" t="s">
        <v>182</v>
      </c>
      <c r="O15" s="18" t="n">
        <v>368.85220715</v>
      </c>
      <c r="P15" s="20" t="n">
        <v>14.5875493</v>
      </c>
      <c r="Q15" s="18" t="s">
        <v>182</v>
      </c>
      <c r="R15" s="20" t="s">
        <v>182</v>
      </c>
      <c r="S15" s="18" t="n">
        <v>449.93177583</v>
      </c>
      <c r="T15" s="20" t="n">
        <v>11.06191359</v>
      </c>
    </row>
    <row r="16" spans="1:20">
      <c r="A16" s="15" t="s">
        <v>191</v>
      </c>
      <c r="B16" s="17" t="n">
        <v>6108</v>
      </c>
      <c r="C16" s="18">
        <f>(235.0/B16*100)</f>
        <v/>
      </c>
      <c r="D16" s="19" t="n">
        <v>5873</v>
      </c>
      <c r="E16" s="18" t="n">
        <v>495.02762768</v>
      </c>
      <c r="F16" s="20" t="n">
        <v>2.24165624</v>
      </c>
      <c r="G16" s="18" t="n">
        <v>510.77830997</v>
      </c>
      <c r="H16" s="20" t="n">
        <v>4.33906576</v>
      </c>
      <c r="I16" s="18" t="n">
        <v>506.43459373</v>
      </c>
      <c r="J16" s="20" t="n">
        <v>4.19219586</v>
      </c>
      <c r="K16" s="18" t="s">
        <v>182</v>
      </c>
      <c r="L16" s="20" t="s">
        <v>182</v>
      </c>
      <c r="M16" s="18" t="s">
        <v>182</v>
      </c>
      <c r="N16" s="20" t="s">
        <v>182</v>
      </c>
      <c r="O16" s="18" t="s">
        <v>182</v>
      </c>
      <c r="P16" s="20" t="s">
        <v>182</v>
      </c>
      <c r="Q16" s="18" t="s">
        <v>182</v>
      </c>
      <c r="R16" s="20" t="s">
        <v>182</v>
      </c>
      <c r="S16" s="18" t="n">
        <v>397.59403637</v>
      </c>
      <c r="T16" s="20" t="n">
        <v>9.54796151</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455.57915622</v>
      </c>
      <c r="F18" s="20" t="n">
        <v>3.69578379</v>
      </c>
      <c r="G18" s="18" t="n">
        <v>463.39537556</v>
      </c>
      <c r="H18" s="20" t="n">
        <v>5.56679761</v>
      </c>
      <c r="I18" s="18" t="n">
        <v>452.52714417</v>
      </c>
      <c r="J18" s="20" t="n">
        <v>5.08139317</v>
      </c>
      <c r="K18" s="18" t="s">
        <v>182</v>
      </c>
      <c r="L18" s="20" t="s">
        <v>182</v>
      </c>
      <c r="M18" s="18" t="s">
        <v>182</v>
      </c>
      <c r="N18" s="20" t="s">
        <v>182</v>
      </c>
      <c r="O18" s="18" t="s">
        <v>182</v>
      </c>
      <c r="P18" s="20" t="s">
        <v>182</v>
      </c>
      <c r="Q18" s="18" t="s">
        <v>182</v>
      </c>
      <c r="R18" s="20" t="s">
        <v>182</v>
      </c>
      <c r="S18" s="18" t="n">
        <v>393.40149114</v>
      </c>
      <c r="T18" s="20" t="n">
        <v>9.31233276</v>
      </c>
    </row>
    <row r="19" spans="1:20">
      <c r="A19" s="15" t="s">
        <v>194</v>
      </c>
      <c r="B19" s="17" t="n">
        <v>5658</v>
      </c>
      <c r="C19" s="18">
        <f>(120.0/B19*100)</f>
        <v/>
      </c>
      <c r="D19" s="19" t="n">
        <v>5538</v>
      </c>
      <c r="E19" s="18" t="n">
        <v>475.01091589</v>
      </c>
      <c r="F19" s="20" t="n">
        <v>3.06571313</v>
      </c>
      <c r="G19" s="18" t="n">
        <v>496.28759637</v>
      </c>
      <c r="H19" s="20" t="n">
        <v>3.88161304</v>
      </c>
      <c r="I19" s="18" t="n">
        <v>478.80802365</v>
      </c>
      <c r="J19" s="20" t="n">
        <v>5.40479466</v>
      </c>
      <c r="K19" s="18" t="s">
        <v>182</v>
      </c>
      <c r="L19" s="20" t="s">
        <v>182</v>
      </c>
      <c r="M19" s="18" t="s">
        <v>182</v>
      </c>
      <c r="N19" s="20" t="s">
        <v>182</v>
      </c>
      <c r="O19" s="18" t="s">
        <v>182</v>
      </c>
      <c r="P19" s="20" t="s">
        <v>182</v>
      </c>
      <c r="Q19" s="18" t="s">
        <v>182</v>
      </c>
      <c r="R19" s="20" t="s">
        <v>182</v>
      </c>
      <c r="S19" s="18" t="n">
        <v>395.65719289</v>
      </c>
      <c r="T19" s="20" t="n">
        <v>12.070341</v>
      </c>
    </row>
    <row r="20" spans="1:20">
      <c r="A20" s="15" t="s">
        <v>195</v>
      </c>
      <c r="B20" s="17" t="n">
        <v>3371</v>
      </c>
      <c r="C20" s="18">
        <f>(81.0/B20*100)</f>
        <v/>
      </c>
      <c r="D20" s="19" t="n">
        <v>3290</v>
      </c>
      <c r="E20" s="18" t="n">
        <v>488.61983688</v>
      </c>
      <c r="F20" s="20" t="n">
        <v>3.06901394</v>
      </c>
      <c r="G20" s="18" t="n">
        <v>492.62770693</v>
      </c>
      <c r="H20" s="20" t="n">
        <v>3.7555625</v>
      </c>
      <c r="I20" s="18" t="n">
        <v>488.38818636</v>
      </c>
      <c r="J20" s="20" t="n">
        <v>3.31999071</v>
      </c>
      <c r="K20" s="18" t="s">
        <v>182</v>
      </c>
      <c r="L20" s="20" t="s">
        <v>182</v>
      </c>
      <c r="M20" s="18" t="s">
        <v>182</v>
      </c>
      <c r="N20" s="20" t="s">
        <v>182</v>
      </c>
      <c r="O20" s="18" t="s">
        <v>182</v>
      </c>
      <c r="P20" s="20" t="s">
        <v>182</v>
      </c>
      <c r="Q20" s="18" t="s">
        <v>182</v>
      </c>
      <c r="R20" s="20" t="s">
        <v>182</v>
      </c>
      <c r="S20" s="18" t="n">
        <v>436.16123229</v>
      </c>
      <c r="T20" s="20" t="n">
        <v>15.02857207</v>
      </c>
    </row>
    <row r="21" spans="1:20">
      <c r="A21" s="15" t="s">
        <v>196</v>
      </c>
      <c r="B21" s="17" t="n">
        <v>5741</v>
      </c>
      <c r="C21" s="18">
        <f>(72.0/B21*100)</f>
        <v/>
      </c>
      <c r="D21" s="19" t="n">
        <v>5669</v>
      </c>
      <c r="E21" s="18" t="n">
        <v>500.33540178</v>
      </c>
      <c r="F21" s="20" t="n">
        <v>2.35056297</v>
      </c>
      <c r="G21" s="18" t="n">
        <v>510.50528123</v>
      </c>
      <c r="H21" s="20" t="n">
        <v>3.28528965</v>
      </c>
      <c r="I21" s="18" t="n">
        <v>506.70276793</v>
      </c>
      <c r="J21" s="20" t="n">
        <v>2.85581741</v>
      </c>
      <c r="K21" s="18" t="s">
        <v>182</v>
      </c>
      <c r="L21" s="20" t="s">
        <v>182</v>
      </c>
      <c r="M21" s="18" t="s">
        <v>182</v>
      </c>
      <c r="N21" s="20" t="s">
        <v>182</v>
      </c>
      <c r="O21" s="18" t="s">
        <v>182</v>
      </c>
      <c r="P21" s="20" t="s">
        <v>182</v>
      </c>
      <c r="Q21" s="18" t="s">
        <v>182</v>
      </c>
      <c r="R21" s="20" t="s">
        <v>182</v>
      </c>
      <c r="S21" s="18" t="n">
        <v>471.58357214</v>
      </c>
      <c r="T21" s="20" t="n">
        <v>12.78500819</v>
      </c>
    </row>
    <row r="22" spans="1:20">
      <c r="A22" s="15" t="s">
        <v>197</v>
      </c>
      <c r="B22" s="17" t="n">
        <v>6598</v>
      </c>
      <c r="C22" s="18">
        <f>(93.0/B22*100)</f>
        <v/>
      </c>
      <c r="D22" s="19" t="n">
        <v>6505</v>
      </c>
      <c r="E22" s="18" t="n">
        <v>475.28685957</v>
      </c>
      <c r="F22" s="20" t="n">
        <v>4.04139934</v>
      </c>
      <c r="G22" s="18" t="n">
        <v>483.88157663</v>
      </c>
      <c r="H22" s="20" t="n">
        <v>5.1430195</v>
      </c>
      <c r="I22" s="18" t="n">
        <v>457.19536366</v>
      </c>
      <c r="J22" s="20" t="n">
        <v>6.90485432</v>
      </c>
      <c r="K22" s="18" t="s">
        <v>182</v>
      </c>
      <c r="L22" s="20" t="s">
        <v>182</v>
      </c>
      <c r="M22" s="18" t="s">
        <v>182</v>
      </c>
      <c r="N22" s="20" t="s">
        <v>182</v>
      </c>
      <c r="O22" s="18" t="n">
        <v>465.3184081</v>
      </c>
      <c r="P22" s="20" t="n">
        <v>9.52311205</v>
      </c>
      <c r="Q22" s="18" t="s">
        <v>182</v>
      </c>
      <c r="R22" s="20" t="s">
        <v>182</v>
      </c>
      <c r="S22" s="18" t="n">
        <v>370.52516007</v>
      </c>
      <c r="T22" s="20" t="n">
        <v>9.773508229999999</v>
      </c>
    </row>
    <row r="23" spans="1:20">
      <c r="A23" s="15" t="s">
        <v>198</v>
      </c>
      <c r="B23" s="17" t="n">
        <v>11583</v>
      </c>
      <c r="C23" s="18">
        <f>(499.0/B23*100)</f>
        <v/>
      </c>
      <c r="D23" s="19" t="n">
        <v>11084</v>
      </c>
      <c r="E23" s="18" t="n">
        <v>492.90608099</v>
      </c>
      <c r="F23" s="20" t="n">
        <v>3.1781397</v>
      </c>
      <c r="G23" s="18" t="n">
        <v>498.74718809</v>
      </c>
      <c r="H23" s="20" t="n">
        <v>4.69296319</v>
      </c>
      <c r="I23" s="18" t="n">
        <v>489.47159834</v>
      </c>
      <c r="J23" s="20" t="n">
        <v>3.95346053</v>
      </c>
      <c r="K23" s="18" t="s">
        <v>182</v>
      </c>
      <c r="L23" s="20" t="s">
        <v>182</v>
      </c>
      <c r="M23" s="18" t="s">
        <v>182</v>
      </c>
      <c r="N23" s="20" t="s">
        <v>182</v>
      </c>
      <c r="O23" s="18" t="s">
        <v>182</v>
      </c>
      <c r="P23" s="20" t="s">
        <v>182</v>
      </c>
      <c r="Q23" s="18" t="s">
        <v>182</v>
      </c>
      <c r="R23" s="20" t="s">
        <v>182</v>
      </c>
      <c r="S23" s="18" t="n">
        <v>446.26357273</v>
      </c>
      <c r="T23" s="20" t="n">
        <v>10.00662738</v>
      </c>
    </row>
    <row r="24" spans="1:20">
      <c r="A24" s="15" t="s">
        <v>199</v>
      </c>
      <c r="B24" s="17" t="n">
        <v>6647</v>
      </c>
      <c r="C24" s="18">
        <f>(13.0/B24*100)</f>
        <v/>
      </c>
      <c r="D24" s="19" t="n">
        <v>6634</v>
      </c>
      <c r="E24" s="18" t="n">
        <v>535.3056582</v>
      </c>
      <c r="F24" s="20" t="n">
        <v>3.81161069</v>
      </c>
      <c r="G24" s="18" t="n">
        <v>538.5092397</v>
      </c>
      <c r="H24" s="20" t="n">
        <v>3.42352998</v>
      </c>
      <c r="I24" s="18" t="n">
        <v>527.38504991</v>
      </c>
      <c r="J24" s="20" t="n">
        <v>3.25219633</v>
      </c>
      <c r="K24" s="18" t="s">
        <v>182</v>
      </c>
      <c r="L24" s="20" t="s">
        <v>182</v>
      </c>
      <c r="M24" s="18" t="s">
        <v>182</v>
      </c>
      <c r="N24" s="20" t="s">
        <v>182</v>
      </c>
      <c r="O24" s="18" t="s">
        <v>182</v>
      </c>
      <c r="P24" s="20" t="s">
        <v>182</v>
      </c>
      <c r="Q24" s="18" t="s">
        <v>182</v>
      </c>
      <c r="R24" s="20" t="s">
        <v>182</v>
      </c>
      <c r="S24" s="18" t="n">
        <v>443.17715161</v>
      </c>
      <c r="T24" s="20" t="n">
        <v>19.27860725</v>
      </c>
    </row>
    <row r="25" spans="1:20">
      <c r="A25" s="15" t="s">
        <v>200</v>
      </c>
      <c r="B25" s="17" t="n">
        <v>5581</v>
      </c>
      <c r="C25" s="18">
        <f>(28.0/B25*100)</f>
        <v/>
      </c>
      <c r="D25" s="19" t="n">
        <v>5553</v>
      </c>
      <c r="E25" s="18" t="n">
        <v>540.0017540600001</v>
      </c>
      <c r="F25" s="20" t="n">
        <v>3.85159293</v>
      </c>
      <c r="G25" s="18" t="n">
        <v>496.88183607</v>
      </c>
      <c r="H25" s="20" t="n">
        <v>6.59832562</v>
      </c>
      <c r="I25" s="18" t="n">
        <v>496.7008991</v>
      </c>
      <c r="J25" s="20" t="n">
        <v>4.15780266</v>
      </c>
      <c r="K25" s="18" t="s">
        <v>182</v>
      </c>
      <c r="L25" s="20" t="s">
        <v>182</v>
      </c>
      <c r="M25" s="18" t="s">
        <v>182</v>
      </c>
      <c r="N25" s="20" t="s">
        <v>182</v>
      </c>
      <c r="O25" s="18" t="s">
        <v>182</v>
      </c>
      <c r="P25" s="20" t="s">
        <v>182</v>
      </c>
      <c r="Q25" s="18" t="s">
        <v>182</v>
      </c>
      <c r="R25" s="20" t="s">
        <v>182</v>
      </c>
      <c r="S25" s="18" t="n">
        <v>474.97264921</v>
      </c>
      <c r="T25" s="20" t="n">
        <v>20.87754641</v>
      </c>
    </row>
    <row r="26" spans="1:20">
      <c r="A26" s="15" t="s">
        <v>201</v>
      </c>
      <c r="B26" s="17" t="n">
        <v>4869</v>
      </c>
      <c r="C26" s="18">
        <f>(95.0/B26*100)</f>
        <v/>
      </c>
      <c r="D26" s="19" t="n">
        <v>4774</v>
      </c>
      <c r="E26" s="18" t="n">
        <v>480.92781614</v>
      </c>
      <c r="F26" s="20" t="n">
        <v>2.27352118</v>
      </c>
      <c r="G26" s="18" t="n">
        <v>494.02650832</v>
      </c>
      <c r="H26" s="20" t="n">
        <v>3.54903081</v>
      </c>
      <c r="I26" s="18" t="n">
        <v>484.28499638</v>
      </c>
      <c r="J26" s="20" t="n">
        <v>3.49520746</v>
      </c>
      <c r="K26" s="18" t="s">
        <v>182</v>
      </c>
      <c r="L26" s="20" t="s">
        <v>182</v>
      </c>
      <c r="M26" s="18" t="s">
        <v>182</v>
      </c>
      <c r="N26" s="20" t="s">
        <v>182</v>
      </c>
      <c r="O26" s="18" t="s">
        <v>182</v>
      </c>
      <c r="P26" s="20" t="s">
        <v>182</v>
      </c>
      <c r="Q26" s="18" t="s">
        <v>182</v>
      </c>
      <c r="R26" s="20" t="s">
        <v>182</v>
      </c>
      <c r="S26" s="18" t="n">
        <v>433.68059336</v>
      </c>
      <c r="T26" s="20" t="n">
        <v>11.12591146</v>
      </c>
    </row>
    <row r="27" spans="1:20">
      <c r="A27" s="15" t="s">
        <v>202</v>
      </c>
      <c r="B27" s="17" t="n">
        <v>5299</v>
      </c>
      <c r="C27" s="18">
        <f>(154.0/B27*100)</f>
        <v/>
      </c>
      <c r="D27" s="19" t="n">
        <v>5145</v>
      </c>
      <c r="E27" s="18" t="n">
        <v>487.76097126</v>
      </c>
      <c r="F27" s="20" t="n">
        <v>1.52386476</v>
      </c>
      <c r="G27" s="18" t="n">
        <v>496.52751006</v>
      </c>
      <c r="H27" s="20" t="n">
        <v>4.14378188</v>
      </c>
      <c r="I27" s="18" t="n">
        <v>488.84637759</v>
      </c>
      <c r="J27" s="20" t="n">
        <v>3.77497335</v>
      </c>
      <c r="K27" s="18" t="s">
        <v>182</v>
      </c>
      <c r="L27" s="20" t="s">
        <v>182</v>
      </c>
      <c r="M27" s="18" t="s">
        <v>182</v>
      </c>
      <c r="N27" s="20" t="s">
        <v>182</v>
      </c>
      <c r="O27" s="18" t="s">
        <v>182</v>
      </c>
      <c r="P27" s="20" t="s">
        <v>182</v>
      </c>
      <c r="Q27" s="18" t="s">
        <v>182</v>
      </c>
      <c r="R27" s="20" t="s">
        <v>182</v>
      </c>
      <c r="S27" s="18" t="n">
        <v>417.94022665</v>
      </c>
      <c r="T27" s="20" t="n">
        <v>7.43388553</v>
      </c>
    </row>
    <row r="28" spans="1:20">
      <c r="A28" s="15" t="s">
        <v>203</v>
      </c>
      <c r="B28" s="17" t="n">
        <v>7568</v>
      </c>
      <c r="C28" s="18">
        <f>(120.0/B28*100)</f>
        <v/>
      </c>
      <c r="D28" s="19" t="n">
        <v>7448</v>
      </c>
      <c r="E28" s="18" t="n">
        <v>419.27781567</v>
      </c>
      <c r="F28" s="20" t="n">
        <v>2.93128041</v>
      </c>
      <c r="G28" s="18" t="n">
        <v>417.32729219</v>
      </c>
      <c r="H28" s="20" t="n">
        <v>3.98134147</v>
      </c>
      <c r="I28" s="18" t="n">
        <v>400.96272651</v>
      </c>
      <c r="J28" s="20" t="n">
        <v>2.44879664</v>
      </c>
      <c r="K28" s="18" t="s">
        <v>182</v>
      </c>
      <c r="L28" s="20" t="s">
        <v>182</v>
      </c>
      <c r="M28" s="18" t="s">
        <v>182</v>
      </c>
      <c r="N28" s="20" t="s">
        <v>182</v>
      </c>
      <c r="O28" s="18" t="s">
        <v>182</v>
      </c>
      <c r="P28" s="20" t="s">
        <v>182</v>
      </c>
      <c r="Q28" s="18" t="s">
        <v>182</v>
      </c>
      <c r="R28" s="20" t="s">
        <v>182</v>
      </c>
      <c r="S28" s="18" t="n">
        <v>363.9366398</v>
      </c>
      <c r="T28" s="20" t="n">
        <v>12.8284121</v>
      </c>
    </row>
    <row r="29" spans="1:20">
      <c r="A29" s="15" t="s">
        <v>204</v>
      </c>
      <c r="B29" s="17" t="n">
        <v>5385</v>
      </c>
      <c r="C29" s="18">
        <f>(35.0/B29*100)</f>
        <v/>
      </c>
      <c r="D29" s="19" t="n">
        <v>5350</v>
      </c>
      <c r="E29" s="18" t="n">
        <v>514.3138287199999</v>
      </c>
      <c r="F29" s="20" t="n">
        <v>2.20232698</v>
      </c>
      <c r="G29" s="18" t="n">
        <v>526.13247146</v>
      </c>
      <c r="H29" s="20" t="n">
        <v>5.09570332</v>
      </c>
      <c r="I29" s="18" t="n">
        <v>537.96455922</v>
      </c>
      <c r="J29" s="20" t="n">
        <v>4.91594185</v>
      </c>
      <c r="K29" s="18" t="s">
        <v>182</v>
      </c>
      <c r="L29" s="20" t="s">
        <v>182</v>
      </c>
      <c r="M29" s="18" t="s">
        <v>182</v>
      </c>
      <c r="N29" s="20" t="s">
        <v>182</v>
      </c>
      <c r="O29" s="18" t="n">
        <v>335.3902018</v>
      </c>
      <c r="P29" s="20" t="n">
        <v>12.1685767</v>
      </c>
      <c r="Q29" s="18" t="s">
        <v>182</v>
      </c>
      <c r="R29" s="20" t="s">
        <v>182</v>
      </c>
      <c r="S29" s="18" t="n">
        <v>452.89070016</v>
      </c>
      <c r="T29" s="20" t="n">
        <v>16.65087598</v>
      </c>
    </row>
    <row r="30" spans="1:20">
      <c r="A30" s="15" t="s">
        <v>205</v>
      </c>
      <c r="B30" s="17" t="n">
        <v>4520</v>
      </c>
      <c r="C30" s="18">
        <f>(497.0/B30*100)</f>
        <v/>
      </c>
      <c r="D30" s="19" t="n">
        <v>4023</v>
      </c>
      <c r="E30" s="18" t="n">
        <v>491.01045011</v>
      </c>
      <c r="F30" s="20" t="n">
        <v>2.63832923</v>
      </c>
      <c r="G30" s="18" t="n">
        <v>511.2461704</v>
      </c>
      <c r="H30" s="20" t="n">
        <v>4.21221978</v>
      </c>
      <c r="I30" s="18" t="n">
        <v>501.6329849</v>
      </c>
      <c r="J30" s="20" t="n">
        <v>3.62033979</v>
      </c>
      <c r="K30" s="18" t="s">
        <v>182</v>
      </c>
      <c r="L30" s="20" t="s">
        <v>182</v>
      </c>
      <c r="M30" s="18" t="s">
        <v>182</v>
      </c>
      <c r="N30" s="20" t="s">
        <v>182</v>
      </c>
      <c r="O30" s="18" t="s">
        <v>182</v>
      </c>
      <c r="P30" s="20" t="s">
        <v>182</v>
      </c>
      <c r="Q30" s="18" t="s">
        <v>182</v>
      </c>
      <c r="R30" s="20" t="s">
        <v>182</v>
      </c>
      <c r="S30" s="18" t="n">
        <v>424.78169364</v>
      </c>
      <c r="T30" s="20" t="n">
        <v>10.30879245</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(12.0/B32*100)</f>
        <v/>
      </c>
      <c r="D32" s="19" t="n">
        <v>4466</v>
      </c>
      <c r="E32" s="18" t="n">
        <v>502.56163267</v>
      </c>
      <c r="F32" s="20" t="n">
        <v>2.57682495</v>
      </c>
      <c r="G32" s="18" t="n">
        <v>516.54130459</v>
      </c>
      <c r="H32" s="20" t="n">
        <v>4.29738643</v>
      </c>
      <c r="I32" s="18" t="n">
        <v>510.84770101</v>
      </c>
      <c r="J32" s="20" t="n">
        <v>4.42241705</v>
      </c>
      <c r="K32" s="18" t="s">
        <v>182</v>
      </c>
      <c r="L32" s="20" t="s">
        <v>182</v>
      </c>
      <c r="M32" s="18" t="s">
        <v>182</v>
      </c>
      <c r="N32" s="20" t="s">
        <v>182</v>
      </c>
      <c r="O32" s="18" t="s">
        <v>182</v>
      </c>
      <c r="P32" s="20" t="s">
        <v>182</v>
      </c>
      <c r="Q32" s="18" t="s">
        <v>182</v>
      </c>
      <c r="R32" s="20" t="s">
        <v>182</v>
      </c>
      <c r="S32" s="18" t="n">
        <v>405.81552192</v>
      </c>
      <c r="T32" s="20" t="n">
        <v>22.14041498</v>
      </c>
    </row>
    <row r="33" spans="1:20">
      <c r="A33" s="15" t="s">
        <v>208</v>
      </c>
      <c r="B33" s="17" t="n">
        <v>7325</v>
      </c>
      <c r="C33" s="18">
        <f>(212.0/B33*100)</f>
        <v/>
      </c>
      <c r="D33" s="19" t="n">
        <v>7113</v>
      </c>
      <c r="E33" s="18" t="n">
        <v>483.30447039</v>
      </c>
      <c r="F33" s="20" t="n">
        <v>2.90185137</v>
      </c>
      <c r="G33" s="18" t="n">
        <v>516.8705645</v>
      </c>
      <c r="H33" s="20" t="n">
        <v>4.96662011</v>
      </c>
      <c r="I33" s="18" t="n">
        <v>505.60141122</v>
      </c>
      <c r="J33" s="20" t="n">
        <v>3.85553379</v>
      </c>
      <c r="K33" s="18" t="s">
        <v>182</v>
      </c>
      <c r="L33" s="20" t="s">
        <v>182</v>
      </c>
      <c r="M33" s="18" t="s">
        <v>182</v>
      </c>
      <c r="N33" s="20" t="s">
        <v>182</v>
      </c>
      <c r="O33" s="18" t="s">
        <v>182</v>
      </c>
      <c r="P33" s="20" t="s">
        <v>182</v>
      </c>
      <c r="Q33" s="18" t="s">
        <v>182</v>
      </c>
      <c r="R33" s="20" t="s">
        <v>182</v>
      </c>
      <c r="S33" s="18" t="n">
        <v>435.02441635</v>
      </c>
      <c r="T33" s="20" t="n">
        <v>13.12799585</v>
      </c>
    </row>
    <row r="34" spans="1:20">
      <c r="A34" s="15" t="s">
        <v>209</v>
      </c>
      <c r="B34" s="17" t="n">
        <v>6350</v>
      </c>
      <c r="C34" s="18">
        <f>(76.0/B34*100)</f>
        <v/>
      </c>
      <c r="D34" s="19" t="n">
        <v>6274</v>
      </c>
      <c r="E34" s="18" t="n">
        <v>478.39468722</v>
      </c>
      <c r="F34" s="20" t="n">
        <v>2.6826991</v>
      </c>
      <c r="G34" s="18" t="n">
        <v>502.27871664</v>
      </c>
      <c r="H34" s="20" t="n">
        <v>4.43378054</v>
      </c>
      <c r="I34" s="18" t="n">
        <v>476.18868571</v>
      </c>
      <c r="J34" s="20" t="n">
        <v>3.99660708</v>
      </c>
      <c r="K34" s="18" t="s">
        <v>182</v>
      </c>
      <c r="L34" s="20" t="s">
        <v>182</v>
      </c>
      <c r="M34" s="18" t="s">
        <v>182</v>
      </c>
      <c r="N34" s="20" t="s">
        <v>182</v>
      </c>
      <c r="O34" s="18" t="n">
        <v>336.51078337</v>
      </c>
      <c r="P34" s="20" t="n">
        <v>12.24828707</v>
      </c>
      <c r="Q34" s="18" t="s">
        <v>182</v>
      </c>
      <c r="R34" s="20" t="s">
        <v>182</v>
      </c>
      <c r="S34" s="18" t="n">
        <v>387.2078196</v>
      </c>
      <c r="T34" s="20" t="n">
        <v>11.62806494</v>
      </c>
    </row>
    <row r="35" spans="1:20">
      <c r="A35" s="15" t="s">
        <v>210</v>
      </c>
      <c r="B35" s="17" t="n">
        <v>6406</v>
      </c>
      <c r="C35" s="18">
        <f>(67.0/B35*100)</f>
        <v/>
      </c>
      <c r="D35" s="19" t="n">
        <v>6339</v>
      </c>
      <c r="E35" s="18" t="n">
        <v>510.62244187</v>
      </c>
      <c r="F35" s="20" t="n">
        <v>1.4307245</v>
      </c>
      <c r="G35" s="18" t="n">
        <v>517.9626555900001</v>
      </c>
      <c r="H35" s="20" t="n">
        <v>4.16297604</v>
      </c>
      <c r="I35" s="18" t="n">
        <v>523.7567925</v>
      </c>
      <c r="J35" s="20" t="n">
        <v>4.43694679</v>
      </c>
      <c r="K35" s="18" t="s">
        <v>182</v>
      </c>
      <c r="L35" s="20" t="s">
        <v>182</v>
      </c>
      <c r="M35" s="18" t="s">
        <v>182</v>
      </c>
      <c r="N35" s="20" t="s">
        <v>182</v>
      </c>
      <c r="O35" s="18" t="n">
        <v>349.78970242</v>
      </c>
      <c r="P35" s="20" t="n">
        <v>6.90672373</v>
      </c>
      <c r="Q35" s="18" t="s">
        <v>182</v>
      </c>
      <c r="R35" s="20" t="s">
        <v>182</v>
      </c>
      <c r="S35" s="18" t="n">
        <v>432.37253514</v>
      </c>
      <c r="T35" s="20" t="n">
        <v>10.37726373</v>
      </c>
    </row>
    <row r="36" spans="1:20">
      <c r="A36" s="15" t="s">
        <v>211</v>
      </c>
      <c r="B36" s="17" t="n">
        <v>6736</v>
      </c>
      <c r="C36" s="18">
        <f>(41.0/B36*100)</f>
        <v/>
      </c>
      <c r="D36" s="19" t="n">
        <v>6695</v>
      </c>
      <c r="E36" s="18" t="n">
        <v>490.61151373</v>
      </c>
      <c r="F36" s="20" t="n">
        <v>2.23422967</v>
      </c>
      <c r="G36" s="18" t="n">
        <v>491.97441224</v>
      </c>
      <c r="H36" s="20" t="n">
        <v>3.6448276</v>
      </c>
      <c r="I36" s="18" t="n">
        <v>475.09007542</v>
      </c>
      <c r="J36" s="20" t="n">
        <v>3.36002943</v>
      </c>
      <c r="K36" s="18" t="s">
        <v>182</v>
      </c>
      <c r="L36" s="20" t="s">
        <v>182</v>
      </c>
      <c r="M36" s="18" t="s">
        <v>182</v>
      </c>
      <c r="N36" s="20" t="s">
        <v>182</v>
      </c>
      <c r="O36" s="18" t="s">
        <v>182</v>
      </c>
      <c r="P36" s="20" t="s">
        <v>182</v>
      </c>
      <c r="Q36" s="18" t="s">
        <v>182</v>
      </c>
      <c r="R36" s="20" t="s">
        <v>182</v>
      </c>
      <c r="S36" s="18" t="n">
        <v>418.36896163</v>
      </c>
      <c r="T36" s="20" t="n">
        <v>10.68219596</v>
      </c>
    </row>
    <row r="37" spans="1:20">
      <c r="A37" s="15" t="s">
        <v>212</v>
      </c>
      <c r="B37" s="17" t="n">
        <v>5458</v>
      </c>
      <c r="C37" s="18">
        <f>(223.0/B37*100)</f>
        <v/>
      </c>
      <c r="D37" s="19" t="n">
        <v>5235</v>
      </c>
      <c r="E37" s="18" t="n">
        <v>497.34277504</v>
      </c>
      <c r="F37" s="20" t="n">
        <v>3.58449924</v>
      </c>
      <c r="G37" s="18" t="n">
        <v>505.98005223</v>
      </c>
      <c r="H37" s="20" t="n">
        <v>3.70697078</v>
      </c>
      <c r="I37" s="18" t="n">
        <v>492.85807619</v>
      </c>
      <c r="J37" s="20" t="n">
        <v>3.77803617</v>
      </c>
      <c r="K37" s="18" t="s">
        <v>182</v>
      </c>
      <c r="L37" s="20" t="s">
        <v>182</v>
      </c>
      <c r="M37" s="18" t="s">
        <v>182</v>
      </c>
      <c r="N37" s="20" t="s">
        <v>182</v>
      </c>
      <c r="O37" s="18" t="s">
        <v>182</v>
      </c>
      <c r="P37" s="20" t="s">
        <v>182</v>
      </c>
      <c r="Q37" s="18" t="s">
        <v>182</v>
      </c>
      <c r="R37" s="20" t="s">
        <v>182</v>
      </c>
      <c r="S37" s="18" t="n">
        <v>417.66748533</v>
      </c>
      <c r="T37" s="20" t="n">
        <v>8.200759769999999</v>
      </c>
    </row>
    <row r="38" spans="1:20">
      <c r="A38" s="15" t="s">
        <v>213</v>
      </c>
      <c r="B38" s="17" t="n">
        <v>5860</v>
      </c>
      <c r="C38" s="18">
        <f>(60.0/B38*100)</f>
        <v/>
      </c>
      <c r="D38" s="19" t="n">
        <v>5800</v>
      </c>
      <c r="E38" s="18" t="n">
        <v>519.09332102</v>
      </c>
      <c r="F38" s="20" t="n">
        <v>2.98134032</v>
      </c>
      <c r="G38" s="18" t="n">
        <v>534.21204573</v>
      </c>
      <c r="H38" s="20" t="n">
        <v>4.94939526</v>
      </c>
      <c r="I38" s="18" t="n">
        <v>531.35963235</v>
      </c>
      <c r="J38" s="20" t="n">
        <v>4.32573793</v>
      </c>
      <c r="K38" s="18" t="s">
        <v>182</v>
      </c>
      <c r="L38" s="20" t="s">
        <v>182</v>
      </c>
      <c r="M38" s="18" t="s">
        <v>182</v>
      </c>
      <c r="N38" s="20" t="s">
        <v>182</v>
      </c>
      <c r="O38" s="18" t="s">
        <v>182</v>
      </c>
      <c r="P38" s="20" t="s">
        <v>182</v>
      </c>
      <c r="Q38" s="18" t="s">
        <v>182</v>
      </c>
      <c r="R38" s="20" t="s">
        <v>182</v>
      </c>
      <c r="S38" s="18" t="n">
        <v>456.76476601</v>
      </c>
      <c r="T38" s="20" t="n">
        <v>9.80139456</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(5658.0/B40*100)</f>
        <v/>
      </c>
      <c r="D40" s="19" t="n">
        <v>8499</v>
      </c>
      <c r="E40" s="18" t="n">
        <v>495.15448829</v>
      </c>
      <c r="F40" s="20" t="n">
        <v>3.24793347</v>
      </c>
      <c r="G40" s="18" t="n">
        <v>492.6497426</v>
      </c>
      <c r="H40" s="20" t="n">
        <v>5.01760824</v>
      </c>
      <c r="I40" s="18" t="n">
        <v>500.2205221</v>
      </c>
      <c r="J40" s="20" t="n">
        <v>4.26172277</v>
      </c>
      <c r="K40" s="18" t="s">
        <v>182</v>
      </c>
      <c r="L40" s="20" t="s">
        <v>182</v>
      </c>
      <c r="M40" s="18" t="s">
        <v>182</v>
      </c>
      <c r="N40" s="20" t="s">
        <v>182</v>
      </c>
      <c r="O40" s="18" t="n">
        <v>491.16464222</v>
      </c>
      <c r="P40" s="20" t="n">
        <v>2.5540442</v>
      </c>
      <c r="Q40" s="18" t="s">
        <v>182</v>
      </c>
      <c r="R40" s="20" t="s">
        <v>182</v>
      </c>
      <c r="S40" s="18" t="n">
        <v>410.96712767</v>
      </c>
      <c r="T40" s="20" t="n">
        <v>9.992531680000001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(2698.0/B46*100)</f>
        <v/>
      </c>
      <c r="D46" s="19" t="n">
        <v>20443</v>
      </c>
      <c r="E46" s="18" t="n">
        <v>393.5071374</v>
      </c>
      <c r="F46" s="20" t="n">
        <v>3.49101242</v>
      </c>
      <c r="G46" s="18" t="n">
        <v>395.30350314</v>
      </c>
      <c r="H46" s="20" t="n">
        <v>5.25716998</v>
      </c>
      <c r="I46" s="18" t="n">
        <v>373.6692086</v>
      </c>
      <c r="J46" s="20" t="n">
        <v>3.38684493</v>
      </c>
      <c r="K46" s="18" t="s">
        <v>182</v>
      </c>
      <c r="L46" s="20" t="s">
        <v>182</v>
      </c>
      <c r="M46" s="18" t="s">
        <v>182</v>
      </c>
      <c r="N46" s="20" t="s">
        <v>182</v>
      </c>
      <c r="O46" s="18" t="s">
        <v>182</v>
      </c>
      <c r="P46" s="20" t="s">
        <v>182</v>
      </c>
      <c r="Q46" s="18" t="s">
        <v>182</v>
      </c>
      <c r="R46" s="20" t="s">
        <v>182</v>
      </c>
      <c r="S46" s="18" t="n">
        <v>353.93967083</v>
      </c>
      <c r="T46" s="20" t="n">
        <v>5.09198311</v>
      </c>
    </row>
    <row r="47" spans="1:20">
      <c r="A47" s="15" t="s">
        <v>222</v>
      </c>
      <c r="B47" s="17" t="n">
        <v>5928</v>
      </c>
      <c r="C47" s="18">
        <f>(101.0/B47*100)</f>
        <v/>
      </c>
      <c r="D47" s="19" t="n">
        <v>5827</v>
      </c>
      <c r="E47" s="18" t="n">
        <v>445.62337937</v>
      </c>
      <c r="F47" s="20" t="n">
        <v>3.80609128</v>
      </c>
      <c r="G47" s="18" t="n">
        <v>459.63771359</v>
      </c>
      <c r="H47" s="20" t="n">
        <v>7.51221299</v>
      </c>
      <c r="I47" s="18" t="n">
        <v>446.66322543</v>
      </c>
      <c r="J47" s="20" t="n">
        <v>7.94677662</v>
      </c>
      <c r="K47" s="18" t="s">
        <v>182</v>
      </c>
      <c r="L47" s="20" t="s">
        <v>182</v>
      </c>
      <c r="M47" s="18" t="s">
        <v>182</v>
      </c>
      <c r="N47" s="20" t="s">
        <v>182</v>
      </c>
      <c r="O47" s="18" t="s">
        <v>182</v>
      </c>
      <c r="P47" s="20" t="s">
        <v>182</v>
      </c>
      <c r="Q47" s="18" t="s">
        <v>182</v>
      </c>
      <c r="R47" s="20" t="s">
        <v>182</v>
      </c>
      <c r="S47" s="18" t="n">
        <v>371.69282851</v>
      </c>
      <c r="T47" s="20" t="n">
        <v>6.84334575</v>
      </c>
    </row>
    <row r="48" spans="1:20">
      <c r="A48" s="15" t="s">
        <v>223</v>
      </c>
      <c r="B48" s="17" t="n">
        <v>9841</v>
      </c>
      <c r="C48" s="18">
        <f>(19.0/B48*100)</f>
        <v/>
      </c>
      <c r="D48" s="19" t="n">
        <v>9822</v>
      </c>
      <c r="E48" s="18" t="n">
        <v>546.56166248</v>
      </c>
      <c r="F48" s="20" t="n">
        <v>5.01322913</v>
      </c>
      <c r="G48" s="18" t="n">
        <v>548.02478741</v>
      </c>
      <c r="H48" s="20" t="n">
        <v>6.33028916</v>
      </c>
      <c r="I48" s="18" t="n">
        <v>500.45683331</v>
      </c>
      <c r="J48" s="20" t="n">
        <v>5.83859422</v>
      </c>
      <c r="K48" s="18" t="s">
        <v>182</v>
      </c>
      <c r="L48" s="20" t="s">
        <v>182</v>
      </c>
      <c r="M48" s="18" t="s">
        <v>182</v>
      </c>
      <c r="N48" s="20" t="s">
        <v>182</v>
      </c>
      <c r="O48" s="18" t="s">
        <v>182</v>
      </c>
      <c r="P48" s="20" t="s">
        <v>182</v>
      </c>
      <c r="Q48" s="18" t="s">
        <v>182</v>
      </c>
      <c r="R48" s="20" t="s">
        <v>182</v>
      </c>
      <c r="S48" s="18" t="n">
        <v>479.53311814</v>
      </c>
      <c r="T48" s="20" t="n">
        <v>23.91253944</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(941.0/B50*100)</f>
        <v/>
      </c>
      <c r="D50" s="19" t="n">
        <v>10854</v>
      </c>
      <c r="E50" s="18" t="n">
        <v>401.20309195</v>
      </c>
      <c r="F50" s="20" t="n">
        <v>2.5512036</v>
      </c>
      <c r="G50" s="18" t="n">
        <v>410.71867029</v>
      </c>
      <c r="H50" s="20" t="n">
        <v>5.21588327</v>
      </c>
      <c r="I50" s="18" t="n">
        <v>383.80061442</v>
      </c>
      <c r="J50" s="20" t="n">
        <v>3.36536486</v>
      </c>
      <c r="K50" s="18" t="s">
        <v>182</v>
      </c>
      <c r="L50" s="20" t="s">
        <v>182</v>
      </c>
      <c r="M50" s="18" t="s">
        <v>182</v>
      </c>
      <c r="N50" s="20" t="s">
        <v>182</v>
      </c>
      <c r="O50" s="18" t="s">
        <v>182</v>
      </c>
      <c r="P50" s="20" t="s">
        <v>182</v>
      </c>
      <c r="Q50" s="18" t="s">
        <v>182</v>
      </c>
      <c r="R50" s="20" t="s">
        <v>182</v>
      </c>
      <c r="S50" s="18" t="n">
        <v>361.4282167</v>
      </c>
      <c r="T50" s="20" t="n">
        <v>8.896394949999999</v>
      </c>
    </row>
    <row r="51" spans="1:20">
      <c r="A51" s="15" t="s">
        <v>226</v>
      </c>
      <c r="B51" s="17" t="n">
        <v>6866</v>
      </c>
      <c r="C51" s="18">
        <f>(115.0/B51*100)</f>
        <v/>
      </c>
      <c r="D51" s="19" t="n">
        <v>6751</v>
      </c>
      <c r="E51" s="18" t="n">
        <v>414.26324349</v>
      </c>
      <c r="F51" s="20" t="n">
        <v>3.19545937</v>
      </c>
      <c r="G51" s="18" t="n">
        <v>410.80229278</v>
      </c>
      <c r="H51" s="20" t="n">
        <v>4.73106555</v>
      </c>
      <c r="I51" s="18" t="n">
        <v>393.414414</v>
      </c>
      <c r="J51" s="20" t="n">
        <v>3.10179998</v>
      </c>
      <c r="K51" s="18" t="s">
        <v>182</v>
      </c>
      <c r="L51" s="20" t="s">
        <v>182</v>
      </c>
      <c r="M51" s="18" t="s">
        <v>182</v>
      </c>
      <c r="N51" s="20" t="s">
        <v>182</v>
      </c>
      <c r="O51" s="18" t="n">
        <v>380.5422133</v>
      </c>
      <c r="P51" s="20" t="n">
        <v>4.31283207</v>
      </c>
      <c r="Q51" s="18" t="s">
        <v>182</v>
      </c>
      <c r="R51" s="20" t="s">
        <v>182</v>
      </c>
      <c r="S51" s="18" t="n">
        <v>381.80802375</v>
      </c>
      <c r="T51" s="20" t="n">
        <v>6.02646265</v>
      </c>
    </row>
    <row r="52" spans="1:20">
      <c r="A52" s="15" t="s">
        <v>227</v>
      </c>
      <c r="B52" s="17" t="n">
        <v>5809</v>
      </c>
      <c r="C52" s="18">
        <f>(115.0/B52*100)</f>
        <v/>
      </c>
      <c r="D52" s="19" t="n">
        <v>5694</v>
      </c>
      <c r="E52" s="18" t="n">
        <v>462.00054009</v>
      </c>
      <c r="F52" s="20" t="n">
        <v>2.93924658</v>
      </c>
      <c r="G52" s="18" t="n">
        <v>476.52053012</v>
      </c>
      <c r="H52" s="20" t="n">
        <v>5.06671859</v>
      </c>
      <c r="I52" s="18" t="n">
        <v>473.80374855</v>
      </c>
      <c r="J52" s="20" t="n">
        <v>4.50308436</v>
      </c>
      <c r="K52" s="18" t="s">
        <v>182</v>
      </c>
      <c r="L52" s="20" t="s">
        <v>182</v>
      </c>
      <c r="M52" s="18" t="s">
        <v>182</v>
      </c>
      <c r="N52" s="20" t="s">
        <v>182</v>
      </c>
      <c r="O52" s="18" t="s">
        <v>182</v>
      </c>
      <c r="P52" s="20" t="s">
        <v>182</v>
      </c>
      <c r="Q52" s="18" t="s">
        <v>182</v>
      </c>
      <c r="R52" s="20" t="s">
        <v>182</v>
      </c>
      <c r="S52" s="18" t="n">
        <v>394.60242179</v>
      </c>
      <c r="T52" s="20" t="n">
        <v>10.30691272</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(429.0/B54*100)</f>
        <v/>
      </c>
      <c r="D54" s="19" t="n">
        <v>4311</v>
      </c>
      <c r="E54" s="18" t="n">
        <v>334.78921749</v>
      </c>
      <c r="F54" s="20" t="n">
        <v>3.50941621</v>
      </c>
      <c r="G54" s="18" t="n">
        <v>345.78754184</v>
      </c>
      <c r="H54" s="20" t="n">
        <v>5.65774381</v>
      </c>
      <c r="I54" s="18" t="n">
        <v>325.4501343</v>
      </c>
      <c r="J54" s="20" t="n">
        <v>4.19022122</v>
      </c>
      <c r="K54" s="18" t="s">
        <v>182</v>
      </c>
      <c r="L54" s="20" t="s">
        <v>182</v>
      </c>
      <c r="M54" s="18" t="s">
        <v>182</v>
      </c>
      <c r="N54" s="20" t="s">
        <v>182</v>
      </c>
      <c r="O54" s="18" t="s">
        <v>182</v>
      </c>
      <c r="P54" s="20" t="s">
        <v>182</v>
      </c>
      <c r="Q54" s="18" t="s">
        <v>182</v>
      </c>
      <c r="R54" s="20" t="s">
        <v>182</v>
      </c>
      <c r="S54" s="18" t="n">
        <v>293.4306157</v>
      </c>
      <c r="T54" s="20" t="n">
        <v>5.69608366</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(79.0/B56*100)</f>
        <v/>
      </c>
      <c r="D56" s="19" t="n">
        <v>5280</v>
      </c>
      <c r="E56" s="18" t="n">
        <v>549.28875611</v>
      </c>
      <c r="F56" s="20" t="n">
        <v>2.76274608</v>
      </c>
      <c r="G56" s="18" t="n">
        <v>539.06036612</v>
      </c>
      <c r="H56" s="20" t="n">
        <v>5.24635261</v>
      </c>
      <c r="I56" s="18" t="n">
        <v>547.8029615299999</v>
      </c>
      <c r="J56" s="20" t="n">
        <v>5.60869894</v>
      </c>
      <c r="K56" s="18" t="s">
        <v>182</v>
      </c>
      <c r="L56" s="20" t="s">
        <v>182</v>
      </c>
      <c r="M56" s="18" t="s">
        <v>182</v>
      </c>
      <c r="N56" s="20" t="s">
        <v>182</v>
      </c>
      <c r="O56" s="18" t="s">
        <v>182</v>
      </c>
      <c r="P56" s="20" t="s">
        <v>182</v>
      </c>
      <c r="Q56" s="18" t="s">
        <v>182</v>
      </c>
      <c r="R56" s="20" t="s">
        <v>182</v>
      </c>
      <c r="S56" s="18" t="n">
        <v>479.63125132</v>
      </c>
      <c r="T56" s="20" t="n">
        <v>26.79799947</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(252.0/B61*100)</f>
        <v/>
      </c>
      <c r="D61" s="19" t="n">
        <v>6273</v>
      </c>
      <c r="E61" s="18" t="n">
        <v>477.86047541</v>
      </c>
      <c r="F61" s="20" t="n">
        <v>2.41793373</v>
      </c>
      <c r="G61" s="18" t="n">
        <v>492.25514723</v>
      </c>
      <c r="H61" s="20" t="n">
        <v>4.5018488</v>
      </c>
      <c r="I61" s="18" t="n">
        <v>484.72761943</v>
      </c>
      <c r="J61" s="20" t="n">
        <v>3.63579832</v>
      </c>
      <c r="K61" s="18" t="s">
        <v>182</v>
      </c>
      <c r="L61" s="20" t="s">
        <v>182</v>
      </c>
      <c r="M61" s="18" t="s">
        <v>182</v>
      </c>
      <c r="N61" s="20" t="s">
        <v>182</v>
      </c>
      <c r="O61" s="18" t="s">
        <v>182</v>
      </c>
      <c r="P61" s="20" t="s">
        <v>182</v>
      </c>
      <c r="Q61" s="18" t="s">
        <v>182</v>
      </c>
      <c r="R61" s="20" t="s">
        <v>182</v>
      </c>
      <c r="S61" s="18" t="n">
        <v>405.64960262</v>
      </c>
      <c r="T61" s="20" t="n">
        <v>8.802678159999999</v>
      </c>
    </row>
    <row r="62" spans="1:20">
      <c r="A62" s="15" t="s">
        <v>237</v>
      </c>
      <c r="B62" s="17" t="n">
        <v>4476</v>
      </c>
      <c r="C62" s="18">
        <f>(5.0/B62*100)</f>
        <v/>
      </c>
      <c r="D62" s="19" t="n">
        <v>4471</v>
      </c>
      <c r="E62" s="18" t="n">
        <v>544.39889412</v>
      </c>
      <c r="F62" s="20" t="n">
        <v>1.30358372</v>
      </c>
      <c r="G62" s="18" t="n">
        <v>537.11798964</v>
      </c>
      <c r="H62" s="20" t="n">
        <v>3.51146505</v>
      </c>
      <c r="I62" s="18" t="n">
        <v>549.60399932</v>
      </c>
      <c r="J62" s="20" t="n">
        <v>3.78095207</v>
      </c>
      <c r="K62" s="18" t="s">
        <v>182</v>
      </c>
      <c r="L62" s="20" t="s">
        <v>182</v>
      </c>
      <c r="M62" s="18" t="s">
        <v>182</v>
      </c>
      <c r="N62" s="20" t="s">
        <v>182</v>
      </c>
      <c r="O62" s="18" t="s">
        <v>182</v>
      </c>
      <c r="P62" s="20" t="s">
        <v>182</v>
      </c>
      <c r="Q62" s="18" t="s">
        <v>182</v>
      </c>
      <c r="R62" s="20" t="s">
        <v>182</v>
      </c>
      <c r="S62" s="18" t="n">
        <v>499.30781452</v>
      </c>
      <c r="T62" s="20" t="n">
        <v>23.52581293</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414.38943103</v>
      </c>
      <c r="F67" s="20" t="n">
        <v>3.27154644</v>
      </c>
      <c r="G67" s="18" t="n">
        <v>407.34003677</v>
      </c>
      <c r="H67" s="20" t="n">
        <v>6.30794333</v>
      </c>
      <c r="I67" s="18" t="n">
        <v>360.46693249</v>
      </c>
      <c r="J67" s="20" t="n">
        <v>2.53353707</v>
      </c>
      <c r="K67" s="18" t="s">
        <v>182</v>
      </c>
      <c r="L67" s="20" t="s">
        <v>182</v>
      </c>
      <c r="M67" s="18" t="s">
        <v>182</v>
      </c>
      <c r="N67" s="20" t="s">
        <v>182</v>
      </c>
      <c r="O67" s="18" t="s">
        <v>182</v>
      </c>
      <c r="P67" s="20" t="s">
        <v>182</v>
      </c>
      <c r="Q67" s="18" t="s">
        <v>182</v>
      </c>
      <c r="R67" s="20" t="s">
        <v>182</v>
      </c>
      <c r="S67" s="18" t="n">
        <v>290.3480139</v>
      </c>
      <c r="T67" s="20" t="n">
        <v>12.41350839</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495.83988153</v>
      </c>
      <c r="F70" s="20" t="n">
        <v>3.43759932</v>
      </c>
      <c r="G70" s="18" t="n">
        <v>501.40632303</v>
      </c>
      <c r="H70" s="20" t="n">
        <v>5.03375968</v>
      </c>
      <c r="I70" s="18" t="n">
        <v>502.93964866</v>
      </c>
      <c r="J70" s="20" t="n">
        <v>4.95250923</v>
      </c>
      <c r="K70" s="18" t="s">
        <v>182</v>
      </c>
      <c r="L70" s="20" t="s">
        <v>182</v>
      </c>
      <c r="M70" s="18" t="s">
        <v>182</v>
      </c>
      <c r="N70" s="20" t="s">
        <v>182</v>
      </c>
      <c r="O70" s="18" t="s">
        <v>182</v>
      </c>
      <c r="P70" s="20" t="s">
        <v>182</v>
      </c>
      <c r="Q70" s="18" t="s">
        <v>182</v>
      </c>
      <c r="R70" s="20" t="s">
        <v>182</v>
      </c>
      <c r="S70" s="18" t="n">
        <v>431.42534282</v>
      </c>
      <c r="T70" s="20" t="n">
        <v>9.68292404</v>
      </c>
    </row>
    <row r="71" spans="1:20">
      <c r="A71" s="15" t="s">
        <v>246</v>
      </c>
      <c r="B71" s="17" t="n">
        <v>6115</v>
      </c>
      <c r="C71" s="18">
        <f>(105.0/B71*100)</f>
        <v/>
      </c>
      <c r="D71" s="19" t="n">
        <v>6010</v>
      </c>
      <c r="E71" s="18" t="n">
        <v>559.18412631</v>
      </c>
      <c r="F71" s="20" t="n">
        <v>2.21163118</v>
      </c>
      <c r="G71" s="18" t="n">
        <v>573.052847</v>
      </c>
      <c r="H71" s="20" t="n">
        <v>3.9658957</v>
      </c>
      <c r="I71" s="18" t="n">
        <v>570.4638433699999</v>
      </c>
      <c r="J71" s="20" t="n">
        <v>2.55878796</v>
      </c>
      <c r="K71" s="18" t="s">
        <v>182</v>
      </c>
      <c r="L71" s="20" t="s">
        <v>182</v>
      </c>
      <c r="M71" s="18" t="s">
        <v>182</v>
      </c>
      <c r="N71" s="20" t="s">
        <v>182</v>
      </c>
      <c r="O71" s="18" t="s">
        <v>182</v>
      </c>
      <c r="P71" s="20" t="s">
        <v>182</v>
      </c>
      <c r="Q71" s="18" t="s">
        <v>182</v>
      </c>
      <c r="R71" s="20" t="s">
        <v>182</v>
      </c>
      <c r="S71" s="18" t="n">
        <v>480.83367093</v>
      </c>
      <c r="T71" s="20" t="n">
        <v>18.18149075</v>
      </c>
    </row>
    <row r="72" spans="1:20">
      <c r="A72" s="15" t="s">
        <v>247</v>
      </c>
      <c r="B72" s="17" t="n">
        <v>7708</v>
      </c>
      <c r="C72" s="18">
        <f>(8.0/B72*100)</f>
        <v/>
      </c>
      <c r="D72" s="19" t="n">
        <v>7700</v>
      </c>
      <c r="E72" s="18" t="n">
        <v>544.19410683</v>
      </c>
      <c r="F72" s="20" t="n">
        <v>3.00915045</v>
      </c>
      <c r="G72" s="18" t="n">
        <v>537.65724888</v>
      </c>
      <c r="H72" s="20" t="n">
        <v>5.20573131</v>
      </c>
      <c r="I72" s="18" t="n">
        <v>535.41945391</v>
      </c>
      <c r="J72" s="20" t="n">
        <v>6.37402276</v>
      </c>
      <c r="K72" s="18" t="s">
        <v>182</v>
      </c>
      <c r="L72" s="20" t="s">
        <v>182</v>
      </c>
      <c r="M72" s="18" t="s">
        <v>182</v>
      </c>
      <c r="N72" s="20" t="s">
        <v>182</v>
      </c>
      <c r="O72" s="18" t="s">
        <v>182</v>
      </c>
      <c r="P72" s="20" t="s">
        <v>182</v>
      </c>
      <c r="Q72" s="18" t="s">
        <v>182</v>
      </c>
      <c r="R72" s="20" t="s">
        <v>182</v>
      </c>
      <c r="S72" s="18" t="n">
        <v>485.74508466</v>
      </c>
      <c r="T72" s="20" t="n">
        <v>43.30297708</v>
      </c>
    </row>
    <row r="73" spans="1:20">
      <c r="A73" s="15" t="s">
        <v>248</v>
      </c>
      <c r="B73" s="17" t="n">
        <v>8249</v>
      </c>
      <c r="C73" s="18">
        <f>(222.0/B73*100)</f>
        <v/>
      </c>
      <c r="D73" s="19" t="n">
        <v>8027</v>
      </c>
      <c r="E73" s="18" t="n">
        <v>425.44349575</v>
      </c>
      <c r="F73" s="20" t="n">
        <v>4.11220831</v>
      </c>
      <c r="G73" s="18" t="n">
        <v>407.90176179</v>
      </c>
      <c r="H73" s="20" t="n">
        <v>5.36186257</v>
      </c>
      <c r="I73" s="18" t="n">
        <v>407.61616444</v>
      </c>
      <c r="J73" s="20" t="n">
        <v>2.84269765</v>
      </c>
      <c r="K73" s="18" t="s">
        <v>182</v>
      </c>
      <c r="L73" s="20" t="s">
        <v>182</v>
      </c>
      <c r="M73" s="18" t="s">
        <v>182</v>
      </c>
      <c r="N73" s="20" t="s">
        <v>182</v>
      </c>
      <c r="O73" s="18" t="s">
        <v>182</v>
      </c>
      <c r="P73" s="20" t="s">
        <v>182</v>
      </c>
      <c r="Q73" s="18" t="s">
        <v>182</v>
      </c>
      <c r="R73" s="20" t="s">
        <v>182</v>
      </c>
      <c r="S73" s="18" t="n">
        <v>366.69646815</v>
      </c>
      <c r="T73" s="20" t="n">
        <v>13.18188327</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(266.0/B77*100)</f>
        <v/>
      </c>
      <c r="D77" s="19" t="n">
        <v>5796</v>
      </c>
      <c r="E77" s="18" t="n">
        <v>422.92626434</v>
      </c>
      <c r="F77" s="20" t="n">
        <v>2.75581401</v>
      </c>
      <c r="G77" s="18" t="n">
        <v>435.32962868</v>
      </c>
      <c r="H77" s="20" t="n">
        <v>4.63247437</v>
      </c>
      <c r="I77" s="18" t="n">
        <v>415.52896509</v>
      </c>
      <c r="J77" s="20" t="n">
        <v>3.88595775</v>
      </c>
      <c r="K77" s="18" t="s">
        <v>182</v>
      </c>
      <c r="L77" s="20" t="s">
        <v>182</v>
      </c>
      <c r="M77" s="18" t="s">
        <v>182</v>
      </c>
      <c r="N77" s="20" t="s">
        <v>182</v>
      </c>
      <c r="O77" s="18" t="s">
        <v>182</v>
      </c>
      <c r="P77" s="20" t="s">
        <v>182</v>
      </c>
      <c r="Q77" s="18" t="s">
        <v>182</v>
      </c>
      <c r="R77" s="20" t="s">
        <v>182</v>
      </c>
      <c r="S77" s="18" t="n">
        <v>354.28172933</v>
      </c>
      <c r="T77" s="20" t="n">
        <v>5.63434356</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271</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501.27527216</v>
      </c>
      <c r="F7" s="20" t="n">
        <v>1.82198464</v>
      </c>
      <c r="G7" s="18" t="n">
        <v>483.6127626</v>
      </c>
      <c r="H7" s="20" t="n">
        <v>3.99659166</v>
      </c>
      <c r="I7" s="18" t="n">
        <v>461.79583759</v>
      </c>
      <c r="J7" s="20" t="n">
        <v>5.66243975</v>
      </c>
      <c r="K7" s="18" t="s">
        <v>182</v>
      </c>
      <c r="L7" s="20" t="s">
        <v>182</v>
      </c>
      <c r="M7" s="18" t="s">
        <v>182</v>
      </c>
      <c r="N7" s="20" t="s">
        <v>182</v>
      </c>
      <c r="O7" s="18" t="s">
        <v>182</v>
      </c>
      <c r="P7" s="20" t="s">
        <v>182</v>
      </c>
      <c r="Q7" s="18" t="s">
        <v>182</v>
      </c>
      <c r="R7" s="20" t="s">
        <v>182</v>
      </c>
      <c r="S7" s="18" t="n">
        <v>437.12170403</v>
      </c>
      <c r="T7" s="20" t="n">
        <v>8.00985944</v>
      </c>
    </row>
    <row r="8" spans="1:20">
      <c r="A8" s="15" t="s">
        <v>183</v>
      </c>
      <c r="B8" s="17" t="n">
        <v>7007</v>
      </c>
      <c r="C8" s="18">
        <f>(121.0/B8*100)</f>
        <v/>
      </c>
      <c r="D8" s="19" t="n">
        <v>6886</v>
      </c>
      <c r="E8" s="18" t="n">
        <v>500.88737839</v>
      </c>
      <c r="F8" s="20" t="n">
        <v>2.87767568</v>
      </c>
      <c r="G8" s="18" t="n">
        <v>498.27426511</v>
      </c>
      <c r="H8" s="20" t="n">
        <v>6.11564003</v>
      </c>
      <c r="I8" s="18" t="n">
        <v>482.44877495</v>
      </c>
      <c r="J8" s="20" t="n">
        <v>6.74884113</v>
      </c>
      <c r="K8" s="18" t="s">
        <v>182</v>
      </c>
      <c r="L8" s="20" t="s">
        <v>182</v>
      </c>
      <c r="M8" s="18" t="s">
        <v>182</v>
      </c>
      <c r="N8" s="20" t="s">
        <v>182</v>
      </c>
      <c r="O8" s="18" t="n">
        <v>301.63126691</v>
      </c>
      <c r="P8" s="20" t="n">
        <v>25.14921031</v>
      </c>
      <c r="Q8" s="18" t="s">
        <v>182</v>
      </c>
      <c r="R8" s="20" t="s">
        <v>182</v>
      </c>
      <c r="S8" s="18" t="n">
        <v>442.92680528</v>
      </c>
      <c r="T8" s="20" t="n">
        <v>9.443757379999999</v>
      </c>
    </row>
    <row r="9" spans="1:20">
      <c r="A9" s="15" t="s">
        <v>184</v>
      </c>
      <c r="B9" s="17" t="n">
        <v>9651</v>
      </c>
      <c r="C9" s="18">
        <f>(461.0/B9*100)</f>
        <v/>
      </c>
      <c r="D9" s="19" t="n">
        <v>9190</v>
      </c>
      <c r="E9" s="18" t="n">
        <v>516.45369319</v>
      </c>
      <c r="F9" s="20" t="n">
        <v>2.43940087</v>
      </c>
      <c r="G9" s="18" t="n">
        <v>510.19397936</v>
      </c>
      <c r="H9" s="20" t="n">
        <v>5.90517612</v>
      </c>
      <c r="I9" s="18" t="n">
        <v>504.6038509</v>
      </c>
      <c r="J9" s="20" t="n">
        <v>5.25557573</v>
      </c>
      <c r="K9" s="18" t="s">
        <v>182</v>
      </c>
      <c r="L9" s="20" t="s">
        <v>182</v>
      </c>
      <c r="M9" s="18" t="s">
        <v>182</v>
      </c>
      <c r="N9" s="20" t="s">
        <v>182</v>
      </c>
      <c r="O9" s="18" t="n">
        <v>357.98454354</v>
      </c>
      <c r="P9" s="20" t="n">
        <v>11.51846445</v>
      </c>
      <c r="Q9" s="18" t="s">
        <v>182</v>
      </c>
      <c r="R9" s="20" t="s">
        <v>182</v>
      </c>
      <c r="S9" s="18" t="n">
        <v>420.38233877</v>
      </c>
      <c r="T9" s="20" t="n">
        <v>8.976015739999999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(98.0/B11*100)</f>
        <v/>
      </c>
      <c r="D11" s="19" t="n">
        <v>6955</v>
      </c>
      <c r="E11" s="18" t="n">
        <v>432.86507775</v>
      </c>
      <c r="F11" s="20" t="n">
        <v>2.83361792</v>
      </c>
      <c r="G11" s="18" t="n">
        <v>425.45260402</v>
      </c>
      <c r="H11" s="20" t="n">
        <v>4.03417295</v>
      </c>
      <c r="I11" s="18" t="n">
        <v>390.63668758</v>
      </c>
      <c r="J11" s="20" t="n">
        <v>4.61533546</v>
      </c>
      <c r="K11" s="18" t="s">
        <v>182</v>
      </c>
      <c r="L11" s="20" t="s">
        <v>182</v>
      </c>
      <c r="M11" s="18" t="s">
        <v>182</v>
      </c>
      <c r="N11" s="20" t="s">
        <v>182</v>
      </c>
      <c r="O11" s="18" t="s">
        <v>182</v>
      </c>
      <c r="P11" s="20" t="s">
        <v>182</v>
      </c>
      <c r="Q11" s="18" t="s">
        <v>182</v>
      </c>
      <c r="R11" s="20" t="s">
        <v>182</v>
      </c>
      <c r="S11" s="18" t="n">
        <v>390.38648344</v>
      </c>
      <c r="T11" s="20" t="n">
        <v>9.67342996</v>
      </c>
    </row>
    <row r="12" spans="1:20">
      <c r="A12" s="15" t="s">
        <v>187</v>
      </c>
      <c r="B12" s="17" t="n">
        <v>6894</v>
      </c>
      <c r="C12" s="18">
        <f>(124.0/B12*100)</f>
        <v/>
      </c>
      <c r="D12" s="19" t="n">
        <v>6770</v>
      </c>
      <c r="E12" s="18" t="n">
        <v>498.52215586</v>
      </c>
      <c r="F12" s="20" t="n">
        <v>2.11959996</v>
      </c>
      <c r="G12" s="18" t="n">
        <v>511.59933376</v>
      </c>
      <c r="H12" s="20" t="n">
        <v>4.3035161</v>
      </c>
      <c r="I12" s="18" t="n">
        <v>485.20494118</v>
      </c>
      <c r="J12" s="20" t="n">
        <v>4.75870337</v>
      </c>
      <c r="K12" s="18" t="s">
        <v>182</v>
      </c>
      <c r="L12" s="20" t="s">
        <v>182</v>
      </c>
      <c r="M12" s="18" t="s">
        <v>182</v>
      </c>
      <c r="N12" s="20" t="s">
        <v>182</v>
      </c>
      <c r="O12" s="18" t="n">
        <v>340.98506961</v>
      </c>
      <c r="P12" s="20" t="n">
        <v>12.52444664</v>
      </c>
      <c r="Q12" s="18" t="s">
        <v>182</v>
      </c>
      <c r="R12" s="20" t="s">
        <v>182</v>
      </c>
      <c r="S12" s="18" t="n">
        <v>419.17190084</v>
      </c>
      <c r="T12" s="20" t="n">
        <v>10.47071635</v>
      </c>
    </row>
    <row r="13" spans="1:20">
      <c r="A13" s="15" t="s">
        <v>188</v>
      </c>
      <c r="B13" s="17" t="n">
        <v>7161</v>
      </c>
      <c r="C13" s="18">
        <f>(300.0/B13*100)</f>
        <v/>
      </c>
      <c r="D13" s="19" t="n">
        <v>6861</v>
      </c>
      <c r="E13" s="18" t="n">
        <v>517.17760657</v>
      </c>
      <c r="F13" s="20" t="n">
        <v>2.29517231</v>
      </c>
      <c r="G13" s="18" t="n">
        <v>511.74089189</v>
      </c>
      <c r="H13" s="20" t="n">
        <v>5.69902878</v>
      </c>
      <c r="I13" s="18" t="n">
        <v>491.13954045</v>
      </c>
      <c r="J13" s="20" t="n">
        <v>11.54611401</v>
      </c>
      <c r="K13" s="18" t="s">
        <v>182</v>
      </c>
      <c r="L13" s="20" t="s">
        <v>182</v>
      </c>
      <c r="M13" s="18" t="s">
        <v>182</v>
      </c>
      <c r="N13" s="20" t="s">
        <v>182</v>
      </c>
      <c r="O13" s="18" t="n">
        <v>447.51533769</v>
      </c>
      <c r="P13" s="20" t="n">
        <v>5.97365007</v>
      </c>
      <c r="Q13" s="18" t="s">
        <v>182</v>
      </c>
      <c r="R13" s="20" t="s">
        <v>182</v>
      </c>
      <c r="S13" s="18" t="n">
        <v>443.25806997</v>
      </c>
      <c r="T13" s="20" t="n">
        <v>7.34907271</v>
      </c>
    </row>
    <row r="14" spans="1:20">
      <c r="A14" s="15" t="s">
        <v>189</v>
      </c>
      <c r="B14" s="17" t="n">
        <v>5587</v>
      </c>
      <c r="C14" s="18">
        <f>(183.0/B14*100)</f>
        <v/>
      </c>
      <c r="D14" s="19" t="n">
        <v>5404</v>
      </c>
      <c r="E14" s="18" t="n">
        <v>518.88973805</v>
      </c>
      <c r="F14" s="20" t="n">
        <v>2.14033138</v>
      </c>
      <c r="G14" s="18" t="n">
        <v>531.28653882</v>
      </c>
      <c r="H14" s="20" t="n">
        <v>4.03243983</v>
      </c>
      <c r="I14" s="18" t="n">
        <v>518.1819464500001</v>
      </c>
      <c r="J14" s="20" t="n">
        <v>4.70115642</v>
      </c>
      <c r="K14" s="18" t="s">
        <v>182</v>
      </c>
      <c r="L14" s="20" t="s">
        <v>182</v>
      </c>
      <c r="M14" s="18" t="s">
        <v>182</v>
      </c>
      <c r="N14" s="20" t="s">
        <v>182</v>
      </c>
      <c r="O14" s="18" t="s">
        <v>182</v>
      </c>
      <c r="P14" s="20" t="s">
        <v>182</v>
      </c>
      <c r="Q14" s="18" t="s">
        <v>182</v>
      </c>
      <c r="R14" s="20" t="s">
        <v>182</v>
      </c>
      <c r="S14" s="18" t="n">
        <v>488.24586438</v>
      </c>
      <c r="T14" s="20" t="n">
        <v>11.5990933</v>
      </c>
    </row>
    <row r="15" spans="1:20">
      <c r="A15" s="15" t="s">
        <v>190</v>
      </c>
      <c r="B15" s="17" t="n">
        <v>5882</v>
      </c>
      <c r="C15" s="18">
        <f>(127.0/B15*100)</f>
        <v/>
      </c>
      <c r="D15" s="19" t="n">
        <v>5755</v>
      </c>
      <c r="E15" s="18" t="n">
        <v>513.72738052</v>
      </c>
      <c r="F15" s="20" t="n">
        <v>2.25747782</v>
      </c>
      <c r="G15" s="18" t="n">
        <v>522.6134958</v>
      </c>
      <c r="H15" s="20" t="n">
        <v>3.3744593</v>
      </c>
      <c r="I15" s="18" t="n">
        <v>501.44193373</v>
      </c>
      <c r="J15" s="20" t="n">
        <v>5.16460145</v>
      </c>
      <c r="K15" s="18" t="s">
        <v>182</v>
      </c>
      <c r="L15" s="20" t="s">
        <v>182</v>
      </c>
      <c r="M15" s="18" t="s">
        <v>182</v>
      </c>
      <c r="N15" s="20" t="s">
        <v>182</v>
      </c>
      <c r="O15" s="18" t="n">
        <v>368.85220715</v>
      </c>
      <c r="P15" s="20" t="n">
        <v>14.5875493</v>
      </c>
      <c r="Q15" s="18" t="s">
        <v>182</v>
      </c>
      <c r="R15" s="20" t="s">
        <v>182</v>
      </c>
      <c r="S15" s="18" t="n">
        <v>448.30161977</v>
      </c>
      <c r="T15" s="20" t="n">
        <v>13.88096154</v>
      </c>
    </row>
    <row r="16" spans="1:20">
      <c r="A16" s="15" t="s">
        <v>191</v>
      </c>
      <c r="B16" s="17" t="n">
        <v>6108</v>
      </c>
      <c r="C16" s="18">
        <f>(235.0/B16*100)</f>
        <v/>
      </c>
      <c r="D16" s="19" t="n">
        <v>5873</v>
      </c>
      <c r="E16" s="18" t="n">
        <v>500.94147786</v>
      </c>
      <c r="F16" s="20" t="n">
        <v>2.17979182</v>
      </c>
      <c r="G16" s="18" t="n">
        <v>502.21330372</v>
      </c>
      <c r="H16" s="20" t="n">
        <v>4.73559751</v>
      </c>
      <c r="I16" s="18" t="n">
        <v>489.27897491</v>
      </c>
      <c r="J16" s="20" t="n">
        <v>4.6440038</v>
      </c>
      <c r="K16" s="18" t="s">
        <v>182</v>
      </c>
      <c r="L16" s="20" t="s">
        <v>182</v>
      </c>
      <c r="M16" s="18" t="s">
        <v>182</v>
      </c>
      <c r="N16" s="20" t="s">
        <v>182</v>
      </c>
      <c r="O16" s="18" t="s">
        <v>182</v>
      </c>
      <c r="P16" s="20" t="s">
        <v>182</v>
      </c>
      <c r="Q16" s="18" t="s">
        <v>182</v>
      </c>
      <c r="R16" s="20" t="s">
        <v>182</v>
      </c>
      <c r="S16" s="18" t="n">
        <v>398.50055018</v>
      </c>
      <c r="T16" s="20" t="n">
        <v>8.60520678</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456.0011839</v>
      </c>
      <c r="F18" s="20" t="n">
        <v>3.56733994</v>
      </c>
      <c r="G18" s="18" t="n">
        <v>450.62242411</v>
      </c>
      <c r="H18" s="20" t="n">
        <v>6.39777605</v>
      </c>
      <c r="I18" s="18" t="n">
        <v>458.71048924</v>
      </c>
      <c r="J18" s="20" t="n">
        <v>5.44120237</v>
      </c>
      <c r="K18" s="18" t="s">
        <v>182</v>
      </c>
      <c r="L18" s="20" t="s">
        <v>182</v>
      </c>
      <c r="M18" s="18" t="s">
        <v>182</v>
      </c>
      <c r="N18" s="20" t="s">
        <v>182</v>
      </c>
      <c r="O18" s="18" t="s">
        <v>182</v>
      </c>
      <c r="P18" s="20" t="s">
        <v>182</v>
      </c>
      <c r="Q18" s="18" t="s">
        <v>182</v>
      </c>
      <c r="R18" s="20" t="s">
        <v>182</v>
      </c>
      <c r="S18" s="18" t="n">
        <v>397.56489406</v>
      </c>
      <c r="T18" s="20" t="n">
        <v>10.25071991</v>
      </c>
    </row>
    <row r="19" spans="1:20">
      <c r="A19" s="15" t="s">
        <v>194</v>
      </c>
      <c r="B19" s="17" t="n">
        <v>5658</v>
      </c>
      <c r="C19" s="18">
        <f>(120.0/B19*100)</f>
        <v/>
      </c>
      <c r="D19" s="19" t="n">
        <v>5538</v>
      </c>
      <c r="E19" s="18" t="n">
        <v>486.96500364</v>
      </c>
      <c r="F19" s="20" t="n">
        <v>2.75846708</v>
      </c>
      <c r="G19" s="18" t="n">
        <v>479.47473878</v>
      </c>
      <c r="H19" s="20" t="n">
        <v>5.16662477</v>
      </c>
      <c r="I19" s="18" t="n">
        <v>458.53285531</v>
      </c>
      <c r="J19" s="20" t="n">
        <v>3.77112924</v>
      </c>
      <c r="K19" s="18" t="s">
        <v>182</v>
      </c>
      <c r="L19" s="20" t="s">
        <v>182</v>
      </c>
      <c r="M19" s="18" t="s">
        <v>182</v>
      </c>
      <c r="N19" s="20" t="s">
        <v>182</v>
      </c>
      <c r="O19" s="18" t="s">
        <v>182</v>
      </c>
      <c r="P19" s="20" t="s">
        <v>182</v>
      </c>
      <c r="Q19" s="18" t="s">
        <v>182</v>
      </c>
      <c r="R19" s="20" t="s">
        <v>182</v>
      </c>
      <c r="S19" s="18" t="n">
        <v>392.65216083</v>
      </c>
      <c r="T19" s="20" t="n">
        <v>11.1617264</v>
      </c>
    </row>
    <row r="20" spans="1:20">
      <c r="A20" s="15" t="s">
        <v>195</v>
      </c>
      <c r="B20" s="17" t="n">
        <v>3371</v>
      </c>
      <c r="C20" s="18">
        <f>(81.0/B20*100)</f>
        <v/>
      </c>
      <c r="D20" s="19" t="n">
        <v>3290</v>
      </c>
      <c r="E20" s="18" t="n">
        <v>488.36422061</v>
      </c>
      <c r="F20" s="20" t="n">
        <v>2.20593618</v>
      </c>
      <c r="G20" s="18" t="n">
        <v>501.84369382</v>
      </c>
      <c r="H20" s="20" t="n">
        <v>5.47901753</v>
      </c>
      <c r="I20" s="18" t="n">
        <v>479.26197079</v>
      </c>
      <c r="J20" s="20" t="n">
        <v>8.14849471</v>
      </c>
      <c r="K20" s="18" t="s">
        <v>182</v>
      </c>
      <c r="L20" s="20" t="s">
        <v>182</v>
      </c>
      <c r="M20" s="18" t="s">
        <v>182</v>
      </c>
      <c r="N20" s="20" t="s">
        <v>182</v>
      </c>
      <c r="O20" s="18" t="s">
        <v>182</v>
      </c>
      <c r="P20" s="20" t="s">
        <v>182</v>
      </c>
      <c r="Q20" s="18" t="s">
        <v>182</v>
      </c>
      <c r="R20" s="20" t="s">
        <v>182</v>
      </c>
      <c r="S20" s="18" t="n">
        <v>417.17917273</v>
      </c>
      <c r="T20" s="20" t="n">
        <v>13.27692649</v>
      </c>
    </row>
    <row r="21" spans="1:20">
      <c r="A21" s="15" t="s">
        <v>196</v>
      </c>
      <c r="B21" s="17" t="n">
        <v>5741</v>
      </c>
      <c r="C21" s="18">
        <f>(72.0/B21*100)</f>
        <v/>
      </c>
      <c r="D21" s="19" t="n">
        <v>5669</v>
      </c>
      <c r="E21" s="18" t="n">
        <v>505.90415649</v>
      </c>
      <c r="F21" s="20" t="n">
        <v>2.00952403</v>
      </c>
      <c r="G21" s="18" t="n">
        <v>503.36781667</v>
      </c>
      <c r="H21" s="20" t="n">
        <v>3.51217476</v>
      </c>
      <c r="I21" s="18" t="n">
        <v>492.83164172</v>
      </c>
      <c r="J21" s="20" t="n">
        <v>4.48491392</v>
      </c>
      <c r="K21" s="18" t="s">
        <v>182</v>
      </c>
      <c r="L21" s="20" t="s">
        <v>182</v>
      </c>
      <c r="M21" s="18" t="s">
        <v>182</v>
      </c>
      <c r="N21" s="20" t="s">
        <v>182</v>
      </c>
      <c r="O21" s="18" t="s">
        <v>182</v>
      </c>
      <c r="P21" s="20" t="s">
        <v>182</v>
      </c>
      <c r="Q21" s="18" t="s">
        <v>182</v>
      </c>
      <c r="R21" s="20" t="s">
        <v>182</v>
      </c>
      <c r="S21" s="18" t="n">
        <v>449.97794661</v>
      </c>
      <c r="T21" s="20" t="n">
        <v>11.88965657</v>
      </c>
    </row>
    <row r="22" spans="1:20">
      <c r="A22" s="15" t="s">
        <v>197</v>
      </c>
      <c r="B22" s="17" t="n">
        <v>6598</v>
      </c>
      <c r="C22" s="18">
        <f>(93.0/B22*100)</f>
        <v/>
      </c>
      <c r="D22" s="19" t="n">
        <v>6505</v>
      </c>
      <c r="E22" s="18" t="n">
        <v>476.46946805</v>
      </c>
      <c r="F22" s="20" t="n">
        <v>3.73086353</v>
      </c>
      <c r="G22" s="18" t="n">
        <v>488.0321563</v>
      </c>
      <c r="H22" s="20" t="n">
        <v>6.1355719</v>
      </c>
      <c r="I22" s="18" t="n">
        <v>454.15703358</v>
      </c>
      <c r="J22" s="20" t="n">
        <v>7.55872822</v>
      </c>
      <c r="K22" s="18" t="s">
        <v>182</v>
      </c>
      <c r="L22" s="20" t="s">
        <v>182</v>
      </c>
      <c r="M22" s="18" t="s">
        <v>182</v>
      </c>
      <c r="N22" s="20" t="s">
        <v>182</v>
      </c>
      <c r="O22" s="18" t="n">
        <v>465.3184081</v>
      </c>
      <c r="P22" s="20" t="n">
        <v>9.52311205</v>
      </c>
      <c r="Q22" s="18" t="s">
        <v>182</v>
      </c>
      <c r="R22" s="20" t="s">
        <v>182</v>
      </c>
      <c r="S22" s="18" t="n">
        <v>377.07492836</v>
      </c>
      <c r="T22" s="20" t="n">
        <v>10.58281322</v>
      </c>
    </row>
    <row r="23" spans="1:20">
      <c r="A23" s="15" t="s">
        <v>198</v>
      </c>
      <c r="B23" s="17" t="n">
        <v>11583</v>
      </c>
      <c r="C23" s="18">
        <f>(499.0/B23*100)</f>
        <v/>
      </c>
      <c r="D23" s="19" t="n">
        <v>11084</v>
      </c>
      <c r="E23" s="18" t="n">
        <v>494.54969775</v>
      </c>
      <c r="F23" s="20" t="n">
        <v>3.140114</v>
      </c>
      <c r="G23" s="18" t="n">
        <v>490.45036553</v>
      </c>
      <c r="H23" s="20" t="n">
        <v>4.9249399</v>
      </c>
      <c r="I23" s="18" t="n">
        <v>486.43281163</v>
      </c>
      <c r="J23" s="20" t="n">
        <v>4.72402266</v>
      </c>
      <c r="K23" s="18" t="s">
        <v>182</v>
      </c>
      <c r="L23" s="20" t="s">
        <v>182</v>
      </c>
      <c r="M23" s="18" t="s">
        <v>182</v>
      </c>
      <c r="N23" s="20" t="s">
        <v>182</v>
      </c>
      <c r="O23" s="18" t="s">
        <v>182</v>
      </c>
      <c r="P23" s="20" t="s">
        <v>182</v>
      </c>
      <c r="Q23" s="18" t="s">
        <v>182</v>
      </c>
      <c r="R23" s="20" t="s">
        <v>182</v>
      </c>
      <c r="S23" s="18" t="n">
        <v>440.1427395</v>
      </c>
      <c r="T23" s="20" t="n">
        <v>10.28929177</v>
      </c>
    </row>
    <row r="24" spans="1:20">
      <c r="A24" s="15" t="s">
        <v>199</v>
      </c>
      <c r="B24" s="17" t="n">
        <v>6647</v>
      </c>
      <c r="C24" s="18">
        <f>(13.0/B24*100)</f>
        <v/>
      </c>
      <c r="D24" s="19" t="n">
        <v>6634</v>
      </c>
      <c r="E24" s="18" t="n">
        <v>540.46667112</v>
      </c>
      <c r="F24" s="20" t="n">
        <v>3.66278721</v>
      </c>
      <c r="G24" s="18" t="n">
        <v>536.0700383</v>
      </c>
      <c r="H24" s="20" t="n">
        <v>3.2223057</v>
      </c>
      <c r="I24" s="18" t="n">
        <v>517.51313601</v>
      </c>
      <c r="J24" s="20" t="n">
        <v>3.76491214</v>
      </c>
      <c r="K24" s="18" t="s">
        <v>182</v>
      </c>
      <c r="L24" s="20" t="s">
        <v>182</v>
      </c>
      <c r="M24" s="18" t="s">
        <v>182</v>
      </c>
      <c r="N24" s="20" t="s">
        <v>182</v>
      </c>
      <c r="O24" s="18" t="s">
        <v>182</v>
      </c>
      <c r="P24" s="20" t="s">
        <v>182</v>
      </c>
      <c r="Q24" s="18" t="s">
        <v>182</v>
      </c>
      <c r="R24" s="20" t="s">
        <v>182</v>
      </c>
      <c r="S24" s="18" t="n">
        <v>464.83501094</v>
      </c>
      <c r="T24" s="20" t="n">
        <v>18.47875613</v>
      </c>
    </row>
    <row r="25" spans="1:20">
      <c r="A25" s="15" t="s">
        <v>200</v>
      </c>
      <c r="B25" s="17" t="n">
        <v>5581</v>
      </c>
      <c r="C25" s="18">
        <f>(28.0/B25*100)</f>
        <v/>
      </c>
      <c r="D25" s="19" t="n">
        <v>5553</v>
      </c>
      <c r="E25" s="18" t="n">
        <v>535.43566456</v>
      </c>
      <c r="F25" s="20" t="n">
        <v>4.65249013</v>
      </c>
      <c r="G25" s="18" t="n">
        <v>523.6542583</v>
      </c>
      <c r="H25" s="20" t="n">
        <v>5.14700215</v>
      </c>
      <c r="I25" s="18" t="n">
        <v>511.0121923</v>
      </c>
      <c r="J25" s="20" t="n">
        <v>3.69859945</v>
      </c>
      <c r="K25" s="18" t="s">
        <v>182</v>
      </c>
      <c r="L25" s="20" t="s">
        <v>182</v>
      </c>
      <c r="M25" s="18" t="s">
        <v>182</v>
      </c>
      <c r="N25" s="20" t="s">
        <v>182</v>
      </c>
      <c r="O25" s="18" t="s">
        <v>182</v>
      </c>
      <c r="P25" s="20" t="s">
        <v>182</v>
      </c>
      <c r="Q25" s="18" t="s">
        <v>182</v>
      </c>
      <c r="R25" s="20" t="s">
        <v>182</v>
      </c>
      <c r="S25" s="18" t="n">
        <v>478.66814205</v>
      </c>
      <c r="T25" s="20" t="n">
        <v>17.17489146</v>
      </c>
    </row>
    <row r="26" spans="1:20">
      <c r="A26" s="15" t="s">
        <v>201</v>
      </c>
      <c r="B26" s="17" t="n">
        <v>4869</v>
      </c>
      <c r="C26" s="18">
        <f>(95.0/B26*100)</f>
        <v/>
      </c>
      <c r="D26" s="19" t="n">
        <v>4774</v>
      </c>
      <c r="E26" s="18" t="n">
        <v>484.16726547</v>
      </c>
      <c r="F26" s="20" t="n">
        <v>2.07682129</v>
      </c>
      <c r="G26" s="18" t="n">
        <v>488.49879462</v>
      </c>
      <c r="H26" s="20" t="n">
        <v>3.97582227</v>
      </c>
      <c r="I26" s="18" t="n">
        <v>477.67527796</v>
      </c>
      <c r="J26" s="20" t="n">
        <v>3.55433566</v>
      </c>
      <c r="K26" s="18" t="s">
        <v>182</v>
      </c>
      <c r="L26" s="20" t="s">
        <v>182</v>
      </c>
      <c r="M26" s="18" t="s">
        <v>182</v>
      </c>
      <c r="N26" s="20" t="s">
        <v>182</v>
      </c>
      <c r="O26" s="18" t="s">
        <v>182</v>
      </c>
      <c r="P26" s="20" t="s">
        <v>182</v>
      </c>
      <c r="Q26" s="18" t="s">
        <v>182</v>
      </c>
      <c r="R26" s="20" t="s">
        <v>182</v>
      </c>
      <c r="S26" s="18" t="n">
        <v>446.88366462</v>
      </c>
      <c r="T26" s="20" t="n">
        <v>11.02081734</v>
      </c>
    </row>
    <row r="27" spans="1:20">
      <c r="A27" s="15" t="s">
        <v>202</v>
      </c>
      <c r="B27" s="17" t="n">
        <v>5299</v>
      </c>
      <c r="C27" s="18">
        <f>(154.0/B27*100)</f>
        <v/>
      </c>
      <c r="D27" s="19" t="n">
        <v>5145</v>
      </c>
      <c r="E27" s="18" t="n">
        <v>490.79107311</v>
      </c>
      <c r="F27" s="20" t="n">
        <v>1.28546083</v>
      </c>
      <c r="G27" s="18" t="n">
        <v>490.07069499</v>
      </c>
      <c r="H27" s="20" t="n">
        <v>5.24074002</v>
      </c>
      <c r="I27" s="18" t="n">
        <v>474.44862294</v>
      </c>
      <c r="J27" s="20" t="n">
        <v>5.02933025</v>
      </c>
      <c r="K27" s="18" t="s">
        <v>182</v>
      </c>
      <c r="L27" s="20" t="s">
        <v>182</v>
      </c>
      <c r="M27" s="18" t="s">
        <v>182</v>
      </c>
      <c r="N27" s="20" t="s">
        <v>182</v>
      </c>
      <c r="O27" s="18" t="s">
        <v>182</v>
      </c>
      <c r="P27" s="20" t="s">
        <v>182</v>
      </c>
      <c r="Q27" s="18" t="s">
        <v>182</v>
      </c>
      <c r="R27" s="20" t="s">
        <v>182</v>
      </c>
      <c r="S27" s="18" t="n">
        <v>416.8931286</v>
      </c>
      <c r="T27" s="20" t="n">
        <v>5.98603903</v>
      </c>
    </row>
    <row r="28" spans="1:20">
      <c r="A28" s="15" t="s">
        <v>203</v>
      </c>
      <c r="B28" s="17" t="n">
        <v>7568</v>
      </c>
      <c r="C28" s="18">
        <f>(120.0/B28*100)</f>
        <v/>
      </c>
      <c r="D28" s="19" t="n">
        <v>7448</v>
      </c>
      <c r="E28" s="18" t="n">
        <v>427.38538933</v>
      </c>
      <c r="F28" s="20" t="n">
        <v>3.05596329</v>
      </c>
      <c r="G28" s="18" t="n">
        <v>411.69991964</v>
      </c>
      <c r="H28" s="20" t="n">
        <v>4.40741532</v>
      </c>
      <c r="I28" s="18" t="n">
        <v>394.98984908</v>
      </c>
      <c r="J28" s="20" t="n">
        <v>2.332537</v>
      </c>
      <c r="K28" s="18" t="s">
        <v>182</v>
      </c>
      <c r="L28" s="20" t="s">
        <v>182</v>
      </c>
      <c r="M28" s="18" t="s">
        <v>182</v>
      </c>
      <c r="N28" s="20" t="s">
        <v>182</v>
      </c>
      <c r="O28" s="18" t="s">
        <v>182</v>
      </c>
      <c r="P28" s="20" t="s">
        <v>182</v>
      </c>
      <c r="Q28" s="18" t="s">
        <v>182</v>
      </c>
      <c r="R28" s="20" t="s">
        <v>182</v>
      </c>
      <c r="S28" s="18" t="n">
        <v>361.27000002</v>
      </c>
      <c r="T28" s="20" t="n">
        <v>12.12990631</v>
      </c>
    </row>
    <row r="29" spans="1:20">
      <c r="A29" s="15" t="s">
        <v>204</v>
      </c>
      <c r="B29" s="17" t="n">
        <v>5385</v>
      </c>
      <c r="C29" s="18">
        <f>(35.0/B29*100)</f>
        <v/>
      </c>
      <c r="D29" s="19" t="n">
        <v>5350</v>
      </c>
      <c r="E29" s="18" t="n">
        <v>517.39270493</v>
      </c>
      <c r="F29" s="20" t="n">
        <v>2.29426589</v>
      </c>
      <c r="G29" s="18" t="n">
        <v>530.89735588</v>
      </c>
      <c r="H29" s="20" t="n">
        <v>6.0457156</v>
      </c>
      <c r="I29" s="18" t="n">
        <v>508.25756365</v>
      </c>
      <c r="J29" s="20" t="n">
        <v>6.88430541</v>
      </c>
      <c r="K29" s="18" t="s">
        <v>182</v>
      </c>
      <c r="L29" s="20" t="s">
        <v>182</v>
      </c>
      <c r="M29" s="18" t="s">
        <v>182</v>
      </c>
      <c r="N29" s="20" t="s">
        <v>182</v>
      </c>
      <c r="O29" s="18" t="n">
        <v>335.3902018</v>
      </c>
      <c r="P29" s="20" t="n">
        <v>12.1685767</v>
      </c>
      <c r="Q29" s="18" t="s">
        <v>182</v>
      </c>
      <c r="R29" s="20" t="s">
        <v>182</v>
      </c>
      <c r="S29" s="18" t="n">
        <v>460.25585022</v>
      </c>
      <c r="T29" s="20" t="n">
        <v>16.54626004</v>
      </c>
    </row>
    <row r="30" spans="1:20">
      <c r="A30" s="15" t="s">
        <v>205</v>
      </c>
      <c r="B30" s="17" t="n">
        <v>4520</v>
      </c>
      <c r="C30" s="18">
        <f>(497.0/B30*100)</f>
        <v/>
      </c>
      <c r="D30" s="19" t="n">
        <v>4023</v>
      </c>
      <c r="E30" s="18" t="n">
        <v>501.09085216</v>
      </c>
      <c r="F30" s="20" t="n">
        <v>2.64212084</v>
      </c>
      <c r="G30" s="18" t="n">
        <v>500.39543541</v>
      </c>
      <c r="H30" s="20" t="n">
        <v>5.96542438</v>
      </c>
      <c r="I30" s="18" t="n">
        <v>465.72291042</v>
      </c>
      <c r="J30" s="20" t="n">
        <v>6.41205331</v>
      </c>
      <c r="K30" s="18" t="s">
        <v>182</v>
      </c>
      <c r="L30" s="20" t="s">
        <v>182</v>
      </c>
      <c r="M30" s="18" t="s">
        <v>182</v>
      </c>
      <c r="N30" s="20" t="s">
        <v>182</v>
      </c>
      <c r="O30" s="18" t="s">
        <v>182</v>
      </c>
      <c r="P30" s="20" t="s">
        <v>182</v>
      </c>
      <c r="Q30" s="18" t="s">
        <v>182</v>
      </c>
      <c r="R30" s="20" t="s">
        <v>182</v>
      </c>
      <c r="S30" s="18" t="n">
        <v>424.89939616</v>
      </c>
      <c r="T30" s="20" t="n">
        <v>9.95491395</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(12.0/B32*100)</f>
        <v/>
      </c>
      <c r="D32" s="19" t="n">
        <v>4466</v>
      </c>
      <c r="E32" s="18" t="n">
        <v>504.78708078</v>
      </c>
      <c r="F32" s="20" t="n">
        <v>2.42434116</v>
      </c>
      <c r="G32" s="18" t="n">
        <v>522.52545724</v>
      </c>
      <c r="H32" s="20" t="n">
        <v>5.73388282</v>
      </c>
      <c r="I32" s="18" t="n">
        <v>500.09665313</v>
      </c>
      <c r="J32" s="20" t="n">
        <v>5.0450512</v>
      </c>
      <c r="K32" s="18" t="s">
        <v>182</v>
      </c>
      <c r="L32" s="20" t="s">
        <v>182</v>
      </c>
      <c r="M32" s="18" t="s">
        <v>182</v>
      </c>
      <c r="N32" s="20" t="s">
        <v>182</v>
      </c>
      <c r="O32" s="18" t="s">
        <v>182</v>
      </c>
      <c r="P32" s="20" t="s">
        <v>182</v>
      </c>
      <c r="Q32" s="18" t="s">
        <v>182</v>
      </c>
      <c r="R32" s="20" t="s">
        <v>182</v>
      </c>
      <c r="S32" s="18" t="n">
        <v>403.53644867</v>
      </c>
      <c r="T32" s="20" t="n">
        <v>16.23522105</v>
      </c>
    </row>
    <row r="33" spans="1:20">
      <c r="A33" s="15" t="s">
        <v>208</v>
      </c>
      <c r="B33" s="17" t="n">
        <v>7325</v>
      </c>
      <c r="C33" s="18">
        <f>(212.0/B33*100)</f>
        <v/>
      </c>
      <c r="D33" s="19" t="n">
        <v>7113</v>
      </c>
      <c r="E33" s="18" t="n">
        <v>496.29820847</v>
      </c>
      <c r="F33" s="20" t="n">
        <v>2.48009344</v>
      </c>
      <c r="G33" s="18" t="n">
        <v>505.42574365</v>
      </c>
      <c r="H33" s="20" t="n">
        <v>7.05247206</v>
      </c>
      <c r="I33" s="18" t="n">
        <v>454.31453112</v>
      </c>
      <c r="J33" s="20" t="n">
        <v>6.20364727</v>
      </c>
      <c r="K33" s="18" t="s">
        <v>182</v>
      </c>
      <c r="L33" s="20" t="s">
        <v>182</v>
      </c>
      <c r="M33" s="18" t="s">
        <v>182</v>
      </c>
      <c r="N33" s="20" t="s">
        <v>182</v>
      </c>
      <c r="O33" s="18" t="s">
        <v>182</v>
      </c>
      <c r="P33" s="20" t="s">
        <v>182</v>
      </c>
      <c r="Q33" s="18" t="s">
        <v>182</v>
      </c>
      <c r="R33" s="20" t="s">
        <v>182</v>
      </c>
      <c r="S33" s="18" t="n">
        <v>437.335179</v>
      </c>
      <c r="T33" s="20" t="n">
        <v>13.14064771</v>
      </c>
    </row>
    <row r="34" spans="1:20">
      <c r="A34" s="15" t="s">
        <v>209</v>
      </c>
      <c r="B34" s="17" t="n">
        <v>6350</v>
      </c>
      <c r="C34" s="18">
        <f>(76.0/B34*100)</f>
        <v/>
      </c>
      <c r="D34" s="19" t="n">
        <v>6274</v>
      </c>
      <c r="E34" s="18" t="n">
        <v>486.68172364</v>
      </c>
      <c r="F34" s="20" t="n">
        <v>2.55091583</v>
      </c>
      <c r="G34" s="18" t="n">
        <v>485.23012513</v>
      </c>
      <c r="H34" s="20" t="n">
        <v>5.00814966</v>
      </c>
      <c r="I34" s="18" t="n">
        <v>452.84240865</v>
      </c>
      <c r="J34" s="20" t="n">
        <v>5.36459429</v>
      </c>
      <c r="K34" s="18" t="s">
        <v>182</v>
      </c>
      <c r="L34" s="20" t="s">
        <v>182</v>
      </c>
      <c r="M34" s="18" t="s">
        <v>182</v>
      </c>
      <c r="N34" s="20" t="s">
        <v>182</v>
      </c>
      <c r="O34" s="18" t="n">
        <v>336.51078337</v>
      </c>
      <c r="P34" s="20" t="n">
        <v>12.24828707</v>
      </c>
      <c r="Q34" s="18" t="s">
        <v>182</v>
      </c>
      <c r="R34" s="20" t="s">
        <v>182</v>
      </c>
      <c r="S34" s="18" t="n">
        <v>381.88874608</v>
      </c>
      <c r="T34" s="20" t="n">
        <v>12.71388226</v>
      </c>
    </row>
    <row r="35" spans="1:20">
      <c r="A35" s="15" t="s">
        <v>210</v>
      </c>
      <c r="B35" s="17" t="n">
        <v>6406</v>
      </c>
      <c r="C35" s="18">
        <f>(67.0/B35*100)</f>
        <v/>
      </c>
      <c r="D35" s="19" t="n">
        <v>6339</v>
      </c>
      <c r="E35" s="18" t="n">
        <v>512.06713844</v>
      </c>
      <c r="F35" s="20" t="n">
        <v>1.42505879</v>
      </c>
      <c r="G35" s="18" t="n">
        <v>531.0814715400001</v>
      </c>
      <c r="H35" s="20" t="n">
        <v>4.96815024</v>
      </c>
      <c r="I35" s="18" t="n">
        <v>509.61102032</v>
      </c>
      <c r="J35" s="20" t="n">
        <v>4.88447898</v>
      </c>
      <c r="K35" s="18" t="s">
        <v>182</v>
      </c>
      <c r="L35" s="20" t="s">
        <v>182</v>
      </c>
      <c r="M35" s="18" t="s">
        <v>182</v>
      </c>
      <c r="N35" s="20" t="s">
        <v>182</v>
      </c>
      <c r="O35" s="18" t="n">
        <v>349.78970242</v>
      </c>
      <c r="P35" s="20" t="n">
        <v>6.90672373</v>
      </c>
      <c r="Q35" s="18" t="s">
        <v>182</v>
      </c>
      <c r="R35" s="20" t="s">
        <v>182</v>
      </c>
      <c r="S35" s="18" t="n">
        <v>433.95117474</v>
      </c>
      <c r="T35" s="20" t="n">
        <v>9.30434453</v>
      </c>
    </row>
    <row r="36" spans="1:20">
      <c r="A36" s="15" t="s">
        <v>211</v>
      </c>
      <c r="B36" s="17" t="n">
        <v>6736</v>
      </c>
      <c r="C36" s="18">
        <f>(41.0/B36*100)</f>
        <v/>
      </c>
      <c r="D36" s="19" t="n">
        <v>6695</v>
      </c>
      <c r="E36" s="18" t="n">
        <v>490.90239402</v>
      </c>
      <c r="F36" s="20" t="n">
        <v>2.1231686</v>
      </c>
      <c r="G36" s="18" t="n">
        <v>487.85660274</v>
      </c>
      <c r="H36" s="20" t="n">
        <v>4.84487998</v>
      </c>
      <c r="I36" s="18" t="n">
        <v>462.26224789</v>
      </c>
      <c r="J36" s="20" t="n">
        <v>4.02782396</v>
      </c>
      <c r="K36" s="18" t="s">
        <v>182</v>
      </c>
      <c r="L36" s="20" t="s">
        <v>182</v>
      </c>
      <c r="M36" s="18" t="s">
        <v>182</v>
      </c>
      <c r="N36" s="20" t="s">
        <v>182</v>
      </c>
      <c r="O36" s="18" t="s">
        <v>182</v>
      </c>
      <c r="P36" s="20" t="s">
        <v>182</v>
      </c>
      <c r="Q36" s="18" t="s">
        <v>182</v>
      </c>
      <c r="R36" s="20" t="s">
        <v>182</v>
      </c>
      <c r="S36" s="18" t="n">
        <v>431.36927132</v>
      </c>
      <c r="T36" s="20" t="n">
        <v>11.22107072</v>
      </c>
    </row>
    <row r="37" spans="1:20">
      <c r="A37" s="15" t="s">
        <v>212</v>
      </c>
      <c r="B37" s="17" t="n">
        <v>5458</v>
      </c>
      <c r="C37" s="18">
        <f>(223.0/B37*100)</f>
        <v/>
      </c>
      <c r="D37" s="19" t="n">
        <v>5235</v>
      </c>
      <c r="E37" s="18" t="n">
        <v>496.58998577</v>
      </c>
      <c r="F37" s="20" t="n">
        <v>3.18898777</v>
      </c>
      <c r="G37" s="18" t="n">
        <v>511.6777829</v>
      </c>
      <c r="H37" s="20" t="n">
        <v>4.12822508</v>
      </c>
      <c r="I37" s="18" t="n">
        <v>469.00709375</v>
      </c>
      <c r="J37" s="20" t="n">
        <v>7.09438726</v>
      </c>
      <c r="K37" s="18" t="s">
        <v>182</v>
      </c>
      <c r="L37" s="20" t="s">
        <v>182</v>
      </c>
      <c r="M37" s="18" t="s">
        <v>182</v>
      </c>
      <c r="N37" s="20" t="s">
        <v>182</v>
      </c>
      <c r="O37" s="18" t="s">
        <v>182</v>
      </c>
      <c r="P37" s="20" t="s">
        <v>182</v>
      </c>
      <c r="Q37" s="18" t="s">
        <v>182</v>
      </c>
      <c r="R37" s="20" t="s">
        <v>182</v>
      </c>
      <c r="S37" s="18" t="n">
        <v>403.21069595</v>
      </c>
      <c r="T37" s="20" t="n">
        <v>8.65242288</v>
      </c>
    </row>
    <row r="38" spans="1:20">
      <c r="A38" s="15" t="s">
        <v>213</v>
      </c>
      <c r="B38" s="17" t="n">
        <v>5860</v>
      </c>
      <c r="C38" s="18">
        <f>(60.0/B38*100)</f>
        <v/>
      </c>
      <c r="D38" s="19" t="n">
        <v>5800</v>
      </c>
      <c r="E38" s="18" t="n">
        <v>522.53659327</v>
      </c>
      <c r="F38" s="20" t="n">
        <v>3.06753062</v>
      </c>
      <c r="G38" s="18" t="n">
        <v>530.64679978</v>
      </c>
      <c r="H38" s="20" t="n">
        <v>5.56613564</v>
      </c>
      <c r="I38" s="18" t="n">
        <v>521.98492241</v>
      </c>
      <c r="J38" s="20" t="n">
        <v>5.25062679</v>
      </c>
      <c r="K38" s="18" t="s">
        <v>182</v>
      </c>
      <c r="L38" s="20" t="s">
        <v>182</v>
      </c>
      <c r="M38" s="18" t="s">
        <v>182</v>
      </c>
      <c r="N38" s="20" t="s">
        <v>182</v>
      </c>
      <c r="O38" s="18" t="s">
        <v>182</v>
      </c>
      <c r="P38" s="20" t="s">
        <v>182</v>
      </c>
      <c r="Q38" s="18" t="s">
        <v>182</v>
      </c>
      <c r="R38" s="20" t="s">
        <v>182</v>
      </c>
      <c r="S38" s="18" t="n">
        <v>455.40794466</v>
      </c>
      <c r="T38" s="20" t="n">
        <v>9.52072209</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(5658.0/B40*100)</f>
        <v/>
      </c>
      <c r="D40" s="19" t="n">
        <v>8499</v>
      </c>
      <c r="E40" s="18" t="n">
        <v>496.98227213</v>
      </c>
      <c r="F40" s="20" t="n">
        <v>3.06420879</v>
      </c>
      <c r="G40" s="18" t="n">
        <v>495.44847831</v>
      </c>
      <c r="H40" s="20" t="n">
        <v>5.20406202</v>
      </c>
      <c r="I40" s="18" t="n">
        <v>490.25569644</v>
      </c>
      <c r="J40" s="20" t="n">
        <v>5.931878</v>
      </c>
      <c r="K40" s="18" t="s">
        <v>182</v>
      </c>
      <c r="L40" s="20" t="s">
        <v>182</v>
      </c>
      <c r="M40" s="18" t="s">
        <v>182</v>
      </c>
      <c r="N40" s="20" t="s">
        <v>182</v>
      </c>
      <c r="O40" s="18" t="n">
        <v>491.16464222</v>
      </c>
      <c r="P40" s="20" t="n">
        <v>2.5540442</v>
      </c>
      <c r="Q40" s="18" t="s">
        <v>182</v>
      </c>
      <c r="R40" s="20" t="s">
        <v>182</v>
      </c>
      <c r="S40" s="18" t="n">
        <v>403.2554448</v>
      </c>
      <c r="T40" s="20" t="n">
        <v>9.96920587</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(2698.0/B46*100)</f>
        <v/>
      </c>
      <c r="D46" s="19" t="n">
        <v>20443</v>
      </c>
      <c r="E46" s="18" t="n">
        <v>402.29819483</v>
      </c>
      <c r="F46" s="20" t="n">
        <v>3.62918379</v>
      </c>
      <c r="G46" s="18" t="n">
        <v>390.07577931</v>
      </c>
      <c r="H46" s="20" t="n">
        <v>7.11503059</v>
      </c>
      <c r="I46" s="18" t="n">
        <v>366.1668276</v>
      </c>
      <c r="J46" s="20" t="n">
        <v>3.1252628</v>
      </c>
      <c r="K46" s="18" t="s">
        <v>182</v>
      </c>
      <c r="L46" s="20" t="s">
        <v>182</v>
      </c>
      <c r="M46" s="18" t="s">
        <v>182</v>
      </c>
      <c r="N46" s="20" t="s">
        <v>182</v>
      </c>
      <c r="O46" s="18" t="s">
        <v>182</v>
      </c>
      <c r="P46" s="20" t="s">
        <v>182</v>
      </c>
      <c r="Q46" s="18" t="s">
        <v>182</v>
      </c>
      <c r="R46" s="20" t="s">
        <v>182</v>
      </c>
      <c r="S46" s="18" t="n">
        <v>351.92825114</v>
      </c>
      <c r="T46" s="20" t="n">
        <v>5.05927423</v>
      </c>
    </row>
    <row r="47" spans="1:20">
      <c r="A47" s="15" t="s">
        <v>222</v>
      </c>
      <c r="B47" s="17" t="n">
        <v>5928</v>
      </c>
      <c r="C47" s="18">
        <f>(101.0/B47*100)</f>
        <v/>
      </c>
      <c r="D47" s="19" t="n">
        <v>5827</v>
      </c>
      <c r="E47" s="18" t="n">
        <v>452.10342475</v>
      </c>
      <c r="F47" s="20" t="n">
        <v>3.78806561</v>
      </c>
      <c r="G47" s="18" t="n">
        <v>442.88995483</v>
      </c>
      <c r="H47" s="20" t="n">
        <v>7.12192879</v>
      </c>
      <c r="I47" s="18" t="n">
        <v>433.19086355</v>
      </c>
      <c r="J47" s="20" t="n">
        <v>5.38165409</v>
      </c>
      <c r="K47" s="18" t="s">
        <v>182</v>
      </c>
      <c r="L47" s="20" t="s">
        <v>182</v>
      </c>
      <c r="M47" s="18" t="s">
        <v>182</v>
      </c>
      <c r="N47" s="20" t="s">
        <v>182</v>
      </c>
      <c r="O47" s="18" t="s">
        <v>182</v>
      </c>
      <c r="P47" s="20" t="s">
        <v>182</v>
      </c>
      <c r="Q47" s="18" t="s">
        <v>182</v>
      </c>
      <c r="R47" s="20" t="s">
        <v>182</v>
      </c>
      <c r="S47" s="18" t="n">
        <v>364.79448164</v>
      </c>
      <c r="T47" s="20" t="n">
        <v>6.29708332</v>
      </c>
    </row>
    <row r="48" spans="1:20">
      <c r="A48" s="15" t="s">
        <v>223</v>
      </c>
      <c r="B48" s="17" t="n">
        <v>9841</v>
      </c>
      <c r="C48" s="18">
        <f>(19.0/B48*100)</f>
        <v/>
      </c>
      <c r="D48" s="19" t="n">
        <v>9822</v>
      </c>
      <c r="E48" s="18" t="n">
        <v>568.33427196</v>
      </c>
      <c r="F48" s="20" t="n">
        <v>6.23260766</v>
      </c>
      <c r="G48" s="18" t="n">
        <v>547.74213765</v>
      </c>
      <c r="H48" s="20" t="n">
        <v>6.88248315</v>
      </c>
      <c r="I48" s="18" t="n">
        <v>508.3678011</v>
      </c>
      <c r="J48" s="20" t="n">
        <v>5.00521305</v>
      </c>
      <c r="K48" s="18" t="s">
        <v>182</v>
      </c>
      <c r="L48" s="20" t="s">
        <v>182</v>
      </c>
      <c r="M48" s="18" t="s">
        <v>182</v>
      </c>
      <c r="N48" s="20" t="s">
        <v>182</v>
      </c>
      <c r="O48" s="18" t="s">
        <v>182</v>
      </c>
      <c r="P48" s="20" t="s">
        <v>182</v>
      </c>
      <c r="Q48" s="18" t="s">
        <v>182</v>
      </c>
      <c r="R48" s="20" t="s">
        <v>182</v>
      </c>
      <c r="S48" s="18" t="n">
        <v>482.22305934</v>
      </c>
      <c r="T48" s="20" t="n">
        <v>19.06838421</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(941.0/B50*100)</f>
        <v/>
      </c>
      <c r="D50" s="19" t="n">
        <v>10854</v>
      </c>
      <c r="E50" s="18" t="n">
        <v>409.62553351</v>
      </c>
      <c r="F50" s="20" t="n">
        <v>3.34117726</v>
      </c>
      <c r="G50" s="18" t="n">
        <v>402.67435386</v>
      </c>
      <c r="H50" s="20" t="n">
        <v>4.55051662</v>
      </c>
      <c r="I50" s="18" t="n">
        <v>380.42910137</v>
      </c>
      <c r="J50" s="20" t="n">
        <v>2.86465552</v>
      </c>
      <c r="K50" s="18" t="s">
        <v>182</v>
      </c>
      <c r="L50" s="20" t="s">
        <v>182</v>
      </c>
      <c r="M50" s="18" t="s">
        <v>182</v>
      </c>
      <c r="N50" s="20" t="s">
        <v>182</v>
      </c>
      <c r="O50" s="18" t="s">
        <v>182</v>
      </c>
      <c r="P50" s="20" t="s">
        <v>182</v>
      </c>
      <c r="Q50" s="18" t="s">
        <v>182</v>
      </c>
      <c r="R50" s="20" t="s">
        <v>182</v>
      </c>
      <c r="S50" s="18" t="n">
        <v>355.15028154</v>
      </c>
      <c r="T50" s="20" t="n">
        <v>8.53924284</v>
      </c>
    </row>
    <row r="51" spans="1:20">
      <c r="A51" s="15" t="s">
        <v>226</v>
      </c>
      <c r="B51" s="17" t="n">
        <v>6866</v>
      </c>
      <c r="C51" s="18">
        <f>(115.0/B51*100)</f>
        <v/>
      </c>
      <c r="D51" s="19" t="n">
        <v>6751</v>
      </c>
      <c r="E51" s="18" t="n">
        <v>418.30267113</v>
      </c>
      <c r="F51" s="20" t="n">
        <v>3.44441105</v>
      </c>
      <c r="G51" s="18" t="n">
        <v>402.09024515</v>
      </c>
      <c r="H51" s="20" t="n">
        <v>4.93579495</v>
      </c>
      <c r="I51" s="18" t="n">
        <v>384.06724789</v>
      </c>
      <c r="J51" s="20" t="n">
        <v>3.22051775</v>
      </c>
      <c r="K51" s="18" t="s">
        <v>182</v>
      </c>
      <c r="L51" s="20" t="s">
        <v>182</v>
      </c>
      <c r="M51" s="18" t="s">
        <v>182</v>
      </c>
      <c r="N51" s="20" t="s">
        <v>182</v>
      </c>
      <c r="O51" s="18" t="n">
        <v>380.5422133</v>
      </c>
      <c r="P51" s="20" t="n">
        <v>4.31283207</v>
      </c>
      <c r="Q51" s="18" t="s">
        <v>182</v>
      </c>
      <c r="R51" s="20" t="s">
        <v>182</v>
      </c>
      <c r="S51" s="18" t="n">
        <v>378.10888696</v>
      </c>
      <c r="T51" s="20" t="n">
        <v>6.11538655</v>
      </c>
    </row>
    <row r="52" spans="1:20">
      <c r="A52" s="15" t="s">
        <v>227</v>
      </c>
      <c r="B52" s="17" t="n">
        <v>5809</v>
      </c>
      <c r="C52" s="18">
        <f>(115.0/B52*100)</f>
        <v/>
      </c>
      <c r="D52" s="19" t="n">
        <v>5694</v>
      </c>
      <c r="E52" s="18" t="n">
        <v>465.1892237</v>
      </c>
      <c r="F52" s="20" t="n">
        <v>2.94361364</v>
      </c>
      <c r="G52" s="18" t="n">
        <v>478.01246554</v>
      </c>
      <c r="H52" s="20" t="n">
        <v>5.16395231</v>
      </c>
      <c r="I52" s="18" t="n">
        <v>463.38637933</v>
      </c>
      <c r="J52" s="20" t="n">
        <v>4.24848731</v>
      </c>
      <c r="K52" s="18" t="s">
        <v>182</v>
      </c>
      <c r="L52" s="20" t="s">
        <v>182</v>
      </c>
      <c r="M52" s="18" t="s">
        <v>182</v>
      </c>
      <c r="N52" s="20" t="s">
        <v>182</v>
      </c>
      <c r="O52" s="18" t="s">
        <v>182</v>
      </c>
      <c r="P52" s="20" t="s">
        <v>182</v>
      </c>
      <c r="Q52" s="18" t="s">
        <v>182</v>
      </c>
      <c r="R52" s="20" t="s">
        <v>182</v>
      </c>
      <c r="S52" s="18" t="n">
        <v>399.10869039</v>
      </c>
      <c r="T52" s="20" t="n">
        <v>8.913839449999999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(429.0/B54*100)</f>
        <v/>
      </c>
      <c r="D54" s="19" t="n">
        <v>4311</v>
      </c>
      <c r="E54" s="18" t="n">
        <v>345.79461975</v>
      </c>
      <c r="F54" s="20" t="n">
        <v>3.88430718</v>
      </c>
      <c r="G54" s="18" t="n">
        <v>339.36476172</v>
      </c>
      <c r="H54" s="20" t="n">
        <v>4.66641214</v>
      </c>
      <c r="I54" s="18" t="n">
        <v>326.51731029</v>
      </c>
      <c r="J54" s="20" t="n">
        <v>4.2468506</v>
      </c>
      <c r="K54" s="18" t="s">
        <v>182</v>
      </c>
      <c r="L54" s="20" t="s">
        <v>182</v>
      </c>
      <c r="M54" s="18" t="s">
        <v>182</v>
      </c>
      <c r="N54" s="20" t="s">
        <v>182</v>
      </c>
      <c r="O54" s="18" t="s">
        <v>182</v>
      </c>
      <c r="P54" s="20" t="s">
        <v>182</v>
      </c>
      <c r="Q54" s="18" t="s">
        <v>182</v>
      </c>
      <c r="R54" s="20" t="s">
        <v>182</v>
      </c>
      <c r="S54" s="18" t="n">
        <v>288.13343262</v>
      </c>
      <c r="T54" s="20" t="n">
        <v>4.63341496</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(79.0/B56*100)</f>
        <v/>
      </c>
      <c r="D56" s="19" t="n">
        <v>5280</v>
      </c>
      <c r="E56" s="18" t="n">
        <v>549.75179781</v>
      </c>
      <c r="F56" s="20" t="n">
        <v>3.25764603</v>
      </c>
      <c r="G56" s="18" t="n">
        <v>552.8871880200001</v>
      </c>
      <c r="H56" s="20" t="n">
        <v>4.50165567</v>
      </c>
      <c r="I56" s="18" t="n">
        <v>541.1960556</v>
      </c>
      <c r="J56" s="20" t="n">
        <v>3.74186551</v>
      </c>
      <c r="K56" s="18" t="s">
        <v>182</v>
      </c>
      <c r="L56" s="20" t="s">
        <v>182</v>
      </c>
      <c r="M56" s="18" t="s">
        <v>182</v>
      </c>
      <c r="N56" s="20" t="s">
        <v>182</v>
      </c>
      <c r="O56" s="18" t="s">
        <v>182</v>
      </c>
      <c r="P56" s="20" t="s">
        <v>182</v>
      </c>
      <c r="Q56" s="18" t="s">
        <v>182</v>
      </c>
      <c r="R56" s="20" t="s">
        <v>182</v>
      </c>
      <c r="S56" s="18" t="n">
        <v>496.28525264</v>
      </c>
      <c r="T56" s="20" t="n">
        <v>20.40596742</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(252.0/B61*100)</f>
        <v/>
      </c>
      <c r="D61" s="19" t="n">
        <v>6273</v>
      </c>
      <c r="E61" s="18" t="n">
        <v>481.42692956</v>
      </c>
      <c r="F61" s="20" t="n">
        <v>2.39010576</v>
      </c>
      <c r="G61" s="18" t="n">
        <v>488.0034747</v>
      </c>
      <c r="H61" s="20" t="n">
        <v>5.93621535</v>
      </c>
      <c r="I61" s="18" t="n">
        <v>475.40581359</v>
      </c>
      <c r="J61" s="20" t="n">
        <v>4.17528279</v>
      </c>
      <c r="K61" s="18" t="s">
        <v>182</v>
      </c>
      <c r="L61" s="20" t="s">
        <v>182</v>
      </c>
      <c r="M61" s="18" t="s">
        <v>182</v>
      </c>
      <c r="N61" s="20" t="s">
        <v>182</v>
      </c>
      <c r="O61" s="18" t="s">
        <v>182</v>
      </c>
      <c r="P61" s="20" t="s">
        <v>182</v>
      </c>
      <c r="Q61" s="18" t="s">
        <v>182</v>
      </c>
      <c r="R61" s="20" t="s">
        <v>182</v>
      </c>
      <c r="S61" s="18" t="n">
        <v>406.10501205</v>
      </c>
      <c r="T61" s="20" t="n">
        <v>8.4174554</v>
      </c>
    </row>
    <row r="62" spans="1:20">
      <c r="A62" s="15" t="s">
        <v>237</v>
      </c>
      <c r="B62" s="17" t="n">
        <v>4476</v>
      </c>
      <c r="C62" s="18">
        <f>(5.0/B62*100)</f>
        <v/>
      </c>
      <c r="D62" s="19" t="n">
        <v>4471</v>
      </c>
      <c r="E62" s="18" t="n">
        <v>542.3860204600001</v>
      </c>
      <c r="F62" s="20" t="n">
        <v>1.4487873</v>
      </c>
      <c r="G62" s="18" t="n">
        <v>548.68971474</v>
      </c>
      <c r="H62" s="20" t="n">
        <v>3.52443508</v>
      </c>
      <c r="I62" s="18" t="n">
        <v>545.32262124</v>
      </c>
      <c r="J62" s="20" t="n">
        <v>2.43648653</v>
      </c>
      <c r="K62" s="18" t="s">
        <v>182</v>
      </c>
      <c r="L62" s="20" t="s">
        <v>182</v>
      </c>
      <c r="M62" s="18" t="s">
        <v>182</v>
      </c>
      <c r="N62" s="20" t="s">
        <v>182</v>
      </c>
      <c r="O62" s="18" t="s">
        <v>182</v>
      </c>
      <c r="P62" s="20" t="s">
        <v>182</v>
      </c>
      <c r="Q62" s="18" t="s">
        <v>182</v>
      </c>
      <c r="R62" s="20" t="s">
        <v>182</v>
      </c>
      <c r="S62" s="18" t="n">
        <v>527.641752</v>
      </c>
      <c r="T62" s="20" t="n">
        <v>17.03547823</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419.51961214</v>
      </c>
      <c r="F67" s="20" t="n">
        <v>3.85306683</v>
      </c>
      <c r="G67" s="18" t="n">
        <v>405.59816144</v>
      </c>
      <c r="H67" s="20" t="n">
        <v>5.24716959</v>
      </c>
      <c r="I67" s="18" t="n">
        <v>366.80737981</v>
      </c>
      <c r="J67" s="20" t="n">
        <v>2.55891056</v>
      </c>
      <c r="K67" s="18" t="s">
        <v>182</v>
      </c>
      <c r="L67" s="20" t="s">
        <v>182</v>
      </c>
      <c r="M67" s="18" t="s">
        <v>182</v>
      </c>
      <c r="N67" s="20" t="s">
        <v>182</v>
      </c>
      <c r="O67" s="18" t="s">
        <v>182</v>
      </c>
      <c r="P67" s="20" t="s">
        <v>182</v>
      </c>
      <c r="Q67" s="18" t="s">
        <v>182</v>
      </c>
      <c r="R67" s="20" t="s">
        <v>182</v>
      </c>
      <c r="S67" s="18" t="n">
        <v>318.52645775</v>
      </c>
      <c r="T67" s="20" t="n">
        <v>13.30438825</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495.75633959</v>
      </c>
      <c r="F70" s="20" t="n">
        <v>3.07080461</v>
      </c>
      <c r="G70" s="18" t="n">
        <v>502.89811613</v>
      </c>
      <c r="H70" s="20" t="n">
        <v>6.33347001</v>
      </c>
      <c r="I70" s="18" t="n">
        <v>502.40786398</v>
      </c>
      <c r="J70" s="20" t="n">
        <v>4.87650569</v>
      </c>
      <c r="K70" s="18" t="s">
        <v>182</v>
      </c>
      <c r="L70" s="20" t="s">
        <v>182</v>
      </c>
      <c r="M70" s="18" t="s">
        <v>182</v>
      </c>
      <c r="N70" s="20" t="s">
        <v>182</v>
      </c>
      <c r="O70" s="18" t="s">
        <v>182</v>
      </c>
      <c r="P70" s="20" t="s">
        <v>182</v>
      </c>
      <c r="Q70" s="18" t="s">
        <v>182</v>
      </c>
      <c r="R70" s="20" t="s">
        <v>182</v>
      </c>
      <c r="S70" s="18" t="n">
        <v>435.61731765</v>
      </c>
      <c r="T70" s="20" t="n">
        <v>9.797171560000001</v>
      </c>
    </row>
    <row r="71" spans="1:20">
      <c r="A71" s="15" t="s">
        <v>246</v>
      </c>
      <c r="B71" s="17" t="n">
        <v>6115</v>
      </c>
      <c r="C71" s="18">
        <f>(105.0/B71*100)</f>
        <v/>
      </c>
      <c r="D71" s="19" t="n">
        <v>6010</v>
      </c>
      <c r="E71" s="18" t="n">
        <v>573.85950748</v>
      </c>
      <c r="F71" s="20" t="n">
        <v>1.67681294</v>
      </c>
      <c r="G71" s="18" t="n">
        <v>554.00814797</v>
      </c>
      <c r="H71" s="20" t="n">
        <v>3.93850924</v>
      </c>
      <c r="I71" s="18" t="n">
        <v>516.4496149</v>
      </c>
      <c r="J71" s="20" t="n">
        <v>5.10410322</v>
      </c>
      <c r="K71" s="18" t="s">
        <v>182</v>
      </c>
      <c r="L71" s="20" t="s">
        <v>182</v>
      </c>
      <c r="M71" s="18" t="s">
        <v>182</v>
      </c>
      <c r="N71" s="20" t="s">
        <v>182</v>
      </c>
      <c r="O71" s="18" t="s">
        <v>182</v>
      </c>
      <c r="P71" s="20" t="s">
        <v>182</v>
      </c>
      <c r="Q71" s="18" t="s">
        <v>182</v>
      </c>
      <c r="R71" s="20" t="s">
        <v>182</v>
      </c>
      <c r="S71" s="18" t="n">
        <v>475.50791486</v>
      </c>
      <c r="T71" s="20" t="n">
        <v>16.99024329</v>
      </c>
    </row>
    <row r="72" spans="1:20">
      <c r="A72" s="15" t="s">
        <v>247</v>
      </c>
      <c r="B72" s="17" t="n">
        <v>7708</v>
      </c>
      <c r="C72" s="18">
        <f>(8.0/B72*100)</f>
        <v/>
      </c>
      <c r="D72" s="19" t="n">
        <v>7700</v>
      </c>
      <c r="E72" s="18" t="n">
        <v>546.23909278</v>
      </c>
      <c r="F72" s="20" t="n">
        <v>3.75024515</v>
      </c>
      <c r="G72" s="18" t="n">
        <v>554.58713851</v>
      </c>
      <c r="H72" s="20" t="n">
        <v>4.59758623</v>
      </c>
      <c r="I72" s="18" t="n">
        <v>532.44671527</v>
      </c>
      <c r="J72" s="20" t="n">
        <v>3.31840537</v>
      </c>
      <c r="K72" s="18" t="s">
        <v>182</v>
      </c>
      <c r="L72" s="20" t="s">
        <v>182</v>
      </c>
      <c r="M72" s="18" t="s">
        <v>182</v>
      </c>
      <c r="N72" s="20" t="s">
        <v>182</v>
      </c>
      <c r="O72" s="18" t="s">
        <v>182</v>
      </c>
      <c r="P72" s="20" t="s">
        <v>182</v>
      </c>
      <c r="Q72" s="18" t="s">
        <v>182</v>
      </c>
      <c r="R72" s="20" t="s">
        <v>182</v>
      </c>
      <c r="S72" s="18" t="n">
        <v>448.57860017</v>
      </c>
      <c r="T72" s="20" t="n">
        <v>19.6709271</v>
      </c>
    </row>
    <row r="73" spans="1:20">
      <c r="A73" s="15" t="s">
        <v>248</v>
      </c>
      <c r="B73" s="17" t="n">
        <v>8249</v>
      </c>
      <c r="C73" s="18">
        <f>(222.0/B73*100)</f>
        <v/>
      </c>
      <c r="D73" s="19" t="n">
        <v>8027</v>
      </c>
      <c r="E73" s="18" t="n">
        <v>428.55900602</v>
      </c>
      <c r="F73" s="20" t="n">
        <v>3.96265512</v>
      </c>
      <c r="G73" s="18" t="n">
        <v>403.73440423</v>
      </c>
      <c r="H73" s="20" t="n">
        <v>5.97210323</v>
      </c>
      <c r="I73" s="18" t="n">
        <v>404.05803163</v>
      </c>
      <c r="J73" s="20" t="n">
        <v>2.94617554</v>
      </c>
      <c r="K73" s="18" t="s">
        <v>182</v>
      </c>
      <c r="L73" s="20" t="s">
        <v>182</v>
      </c>
      <c r="M73" s="18" t="s">
        <v>182</v>
      </c>
      <c r="N73" s="20" t="s">
        <v>182</v>
      </c>
      <c r="O73" s="18" t="s">
        <v>182</v>
      </c>
      <c r="P73" s="20" t="s">
        <v>182</v>
      </c>
      <c r="Q73" s="18" t="s">
        <v>182</v>
      </c>
      <c r="R73" s="20" t="s">
        <v>182</v>
      </c>
      <c r="S73" s="18" t="n">
        <v>375.76452765</v>
      </c>
      <c r="T73" s="20" t="n">
        <v>12.98928585</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(266.0/B77*100)</f>
        <v/>
      </c>
      <c r="D77" s="19" t="n">
        <v>5796</v>
      </c>
      <c r="E77" s="18" t="n">
        <v>421.68038169</v>
      </c>
      <c r="F77" s="20" t="n">
        <v>2.64771867</v>
      </c>
      <c r="G77" s="18" t="n">
        <v>425.52395659</v>
      </c>
      <c r="H77" s="20" t="n">
        <v>4.25592003</v>
      </c>
      <c r="I77" s="18" t="n">
        <v>417.94884217</v>
      </c>
      <c r="J77" s="20" t="n">
        <v>7.61673323</v>
      </c>
      <c r="K77" s="18" t="s">
        <v>182</v>
      </c>
      <c r="L77" s="20" t="s">
        <v>182</v>
      </c>
      <c r="M77" s="18" t="s">
        <v>182</v>
      </c>
      <c r="N77" s="20" t="s">
        <v>182</v>
      </c>
      <c r="O77" s="18" t="s">
        <v>182</v>
      </c>
      <c r="P77" s="20" t="s">
        <v>182</v>
      </c>
      <c r="Q77" s="18" t="s">
        <v>182</v>
      </c>
      <c r="R77" s="20" t="s">
        <v>182</v>
      </c>
      <c r="S77" s="18" t="n">
        <v>354.76631307</v>
      </c>
      <c r="T77" s="20" t="n">
        <v>6.26969277</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272</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493.03198603</v>
      </c>
      <c r="F7" s="20" t="n">
        <v>1.81535105</v>
      </c>
      <c r="G7" s="18" t="n">
        <v>515.23271416</v>
      </c>
      <c r="H7" s="20" t="n">
        <v>2.78401779</v>
      </c>
      <c r="I7" s="18" t="n">
        <v>487.60203538</v>
      </c>
      <c r="J7" s="20" t="n">
        <v>3.58713302</v>
      </c>
      <c r="K7" s="18" t="s">
        <v>182</v>
      </c>
      <c r="L7" s="20" t="s">
        <v>182</v>
      </c>
      <c r="M7" s="18" t="s">
        <v>182</v>
      </c>
      <c r="N7" s="20" t="s">
        <v>182</v>
      </c>
      <c r="O7" s="18" t="s">
        <v>182</v>
      </c>
      <c r="P7" s="20" t="s">
        <v>182</v>
      </c>
      <c r="Q7" s="18" t="s">
        <v>182</v>
      </c>
      <c r="R7" s="20" t="s">
        <v>182</v>
      </c>
      <c r="S7" s="18" t="n">
        <v>439.87917864</v>
      </c>
      <c r="T7" s="20" t="n">
        <v>8.501842099999999</v>
      </c>
    </row>
    <row r="8" spans="1:20">
      <c r="A8" s="15" t="s">
        <v>183</v>
      </c>
      <c r="B8" s="17" t="n">
        <v>7007</v>
      </c>
      <c r="C8" s="18">
        <f>(121.0/B8*100)</f>
        <v/>
      </c>
      <c r="D8" s="19" t="n">
        <v>6886</v>
      </c>
      <c r="E8" s="18" t="n">
        <v>489.02642312</v>
      </c>
      <c r="F8" s="20" t="n">
        <v>3.32391152</v>
      </c>
      <c r="G8" s="18" t="n">
        <v>511.7948929</v>
      </c>
      <c r="H8" s="20" t="n">
        <v>4.84582456</v>
      </c>
      <c r="I8" s="18" t="n">
        <v>512.65574766</v>
      </c>
      <c r="J8" s="20" t="n">
        <v>3.28396049</v>
      </c>
      <c r="K8" s="18" t="s">
        <v>182</v>
      </c>
      <c r="L8" s="20" t="s">
        <v>182</v>
      </c>
      <c r="M8" s="18" t="s">
        <v>182</v>
      </c>
      <c r="N8" s="20" t="s">
        <v>182</v>
      </c>
      <c r="O8" s="18" t="n">
        <v>301.63126691</v>
      </c>
      <c r="P8" s="20" t="n">
        <v>25.14921031</v>
      </c>
      <c r="Q8" s="18" t="s">
        <v>182</v>
      </c>
      <c r="R8" s="20" t="s">
        <v>182</v>
      </c>
      <c r="S8" s="18" t="n">
        <v>426.30509656</v>
      </c>
      <c r="T8" s="20" t="n">
        <v>8.97239207</v>
      </c>
    </row>
    <row r="9" spans="1:20">
      <c r="A9" s="15" t="s">
        <v>184</v>
      </c>
      <c r="B9" s="17" t="n">
        <v>9651</v>
      </c>
      <c r="C9" s="18">
        <f>(461.0/B9*100)</f>
        <v/>
      </c>
      <c r="D9" s="19" t="n">
        <v>9190</v>
      </c>
      <c r="E9" s="18" t="n">
        <v>510.53817061</v>
      </c>
      <c r="F9" s="20" t="n">
        <v>2.64362748</v>
      </c>
      <c r="G9" s="18" t="n">
        <v>529.65492496</v>
      </c>
      <c r="H9" s="20" t="n">
        <v>3.52911991</v>
      </c>
      <c r="I9" s="18" t="n">
        <v>519.49969942</v>
      </c>
      <c r="J9" s="20" t="n">
        <v>3.52998956</v>
      </c>
      <c r="K9" s="18" t="s">
        <v>182</v>
      </c>
      <c r="L9" s="20" t="s">
        <v>182</v>
      </c>
      <c r="M9" s="18" t="s">
        <v>182</v>
      </c>
      <c r="N9" s="20" t="s">
        <v>182</v>
      </c>
      <c r="O9" s="18" t="n">
        <v>357.98454354</v>
      </c>
      <c r="P9" s="20" t="n">
        <v>11.51846445</v>
      </c>
      <c r="Q9" s="18" t="s">
        <v>182</v>
      </c>
      <c r="R9" s="20" t="s">
        <v>182</v>
      </c>
      <c r="S9" s="18" t="n">
        <v>428.49813455</v>
      </c>
      <c r="T9" s="20" t="n">
        <v>9.931752830000001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(98.0/B11*100)</f>
        <v/>
      </c>
      <c r="D11" s="19" t="n">
        <v>6955</v>
      </c>
      <c r="E11" s="18" t="n">
        <v>424.10908653</v>
      </c>
      <c r="F11" s="20" t="n">
        <v>3.10602691</v>
      </c>
      <c r="G11" s="18" t="n">
        <v>437.47942798</v>
      </c>
      <c r="H11" s="20" t="n">
        <v>3.89656262</v>
      </c>
      <c r="I11" s="18" t="n">
        <v>419.30213252</v>
      </c>
      <c r="J11" s="20" t="n">
        <v>3.20973366</v>
      </c>
      <c r="K11" s="18" t="s">
        <v>182</v>
      </c>
      <c r="L11" s="20" t="s">
        <v>182</v>
      </c>
      <c r="M11" s="18" t="s">
        <v>182</v>
      </c>
      <c r="N11" s="20" t="s">
        <v>182</v>
      </c>
      <c r="O11" s="18" t="s">
        <v>182</v>
      </c>
      <c r="P11" s="20" t="s">
        <v>182</v>
      </c>
      <c r="Q11" s="18" t="s">
        <v>182</v>
      </c>
      <c r="R11" s="20" t="s">
        <v>182</v>
      </c>
      <c r="S11" s="18" t="n">
        <v>382.58116684</v>
      </c>
      <c r="T11" s="20" t="n">
        <v>9.331992570000001</v>
      </c>
    </row>
    <row r="12" spans="1:20">
      <c r="A12" s="15" t="s">
        <v>187</v>
      </c>
      <c r="B12" s="17" t="n">
        <v>6894</v>
      </c>
      <c r="C12" s="18">
        <f>(124.0/B12*100)</f>
        <v/>
      </c>
      <c r="D12" s="19" t="n">
        <v>6770</v>
      </c>
      <c r="E12" s="18" t="n">
        <v>488.62712568</v>
      </c>
      <c r="F12" s="20" t="n">
        <v>2.1105917</v>
      </c>
      <c r="G12" s="18" t="n">
        <v>509.81181966</v>
      </c>
      <c r="H12" s="20" t="n">
        <v>3.21152929</v>
      </c>
      <c r="I12" s="18" t="n">
        <v>507.54041137</v>
      </c>
      <c r="J12" s="20" t="n">
        <v>3.20009703</v>
      </c>
      <c r="K12" s="18" t="s">
        <v>182</v>
      </c>
      <c r="L12" s="20" t="s">
        <v>182</v>
      </c>
      <c r="M12" s="18" t="s">
        <v>182</v>
      </c>
      <c r="N12" s="20" t="s">
        <v>182</v>
      </c>
      <c r="O12" s="18" t="n">
        <v>340.98506961</v>
      </c>
      <c r="P12" s="20" t="n">
        <v>12.52444664</v>
      </c>
      <c r="Q12" s="18" t="s">
        <v>182</v>
      </c>
      <c r="R12" s="20" t="s">
        <v>182</v>
      </c>
      <c r="S12" s="18" t="n">
        <v>422.09668644</v>
      </c>
      <c r="T12" s="20" t="n">
        <v>9.616401460000001</v>
      </c>
    </row>
    <row r="13" spans="1:20">
      <c r="A13" s="15" t="s">
        <v>188</v>
      </c>
      <c r="B13" s="17" t="n">
        <v>7161</v>
      </c>
      <c r="C13" s="18">
        <f>(300.0/B13*100)</f>
        <v/>
      </c>
      <c r="D13" s="19" t="n">
        <v>6861</v>
      </c>
      <c r="E13" s="18" t="n">
        <v>514.09899148</v>
      </c>
      <c r="F13" s="20" t="n">
        <v>2.26054526</v>
      </c>
      <c r="G13" s="18" t="n">
        <v>529.67152873</v>
      </c>
      <c r="H13" s="20" t="n">
        <v>3.90421157</v>
      </c>
      <c r="I13" s="18" t="n">
        <v>514.36639939</v>
      </c>
      <c r="J13" s="20" t="n">
        <v>4.91827428</v>
      </c>
      <c r="K13" s="18" t="s">
        <v>182</v>
      </c>
      <c r="L13" s="20" t="s">
        <v>182</v>
      </c>
      <c r="M13" s="18" t="s">
        <v>182</v>
      </c>
      <c r="N13" s="20" t="s">
        <v>182</v>
      </c>
      <c r="O13" s="18" t="n">
        <v>447.51533769</v>
      </c>
      <c r="P13" s="20" t="n">
        <v>5.97365007</v>
      </c>
      <c r="Q13" s="18" t="s">
        <v>182</v>
      </c>
      <c r="R13" s="20" t="s">
        <v>182</v>
      </c>
      <c r="S13" s="18" t="n">
        <v>435.76565622</v>
      </c>
      <c r="T13" s="20" t="n">
        <v>7.03463024</v>
      </c>
    </row>
    <row r="14" spans="1:20">
      <c r="A14" s="15" t="s">
        <v>189</v>
      </c>
      <c r="B14" s="17" t="n">
        <v>5587</v>
      </c>
      <c r="C14" s="18">
        <f>(183.0/B14*100)</f>
        <v/>
      </c>
      <c r="D14" s="19" t="n">
        <v>5404</v>
      </c>
      <c r="E14" s="18" t="n">
        <v>511.40463652</v>
      </c>
      <c r="F14" s="20" t="n">
        <v>2.51766214</v>
      </c>
      <c r="G14" s="18" t="n">
        <v>533.79625861</v>
      </c>
      <c r="H14" s="20" t="n">
        <v>3.30945385</v>
      </c>
      <c r="I14" s="18" t="n">
        <v>526.06996182</v>
      </c>
      <c r="J14" s="20" t="n">
        <v>2.68390995</v>
      </c>
      <c r="K14" s="18" t="s">
        <v>182</v>
      </c>
      <c r="L14" s="20" t="s">
        <v>182</v>
      </c>
      <c r="M14" s="18" t="s">
        <v>182</v>
      </c>
      <c r="N14" s="20" t="s">
        <v>182</v>
      </c>
      <c r="O14" s="18" t="s">
        <v>182</v>
      </c>
      <c r="P14" s="20" t="s">
        <v>182</v>
      </c>
      <c r="Q14" s="18" t="s">
        <v>182</v>
      </c>
      <c r="R14" s="20" t="s">
        <v>182</v>
      </c>
      <c r="S14" s="18" t="n">
        <v>492.98433608</v>
      </c>
      <c r="T14" s="20" t="n">
        <v>12.30843065</v>
      </c>
    </row>
    <row r="15" spans="1:20">
      <c r="A15" s="15" t="s">
        <v>190</v>
      </c>
      <c r="B15" s="17" t="n">
        <v>5882</v>
      </c>
      <c r="C15" s="18">
        <f>(127.0/B15*100)</f>
        <v/>
      </c>
      <c r="D15" s="19" t="n">
        <v>5755</v>
      </c>
      <c r="E15" s="18" t="n">
        <v>510.81166168</v>
      </c>
      <c r="F15" s="20" t="n">
        <v>2.31390715</v>
      </c>
      <c r="G15" s="18" t="n">
        <v>526.3164785500001</v>
      </c>
      <c r="H15" s="20" t="n">
        <v>4.03463014</v>
      </c>
      <c r="I15" s="18" t="n">
        <v>515.32399919</v>
      </c>
      <c r="J15" s="20" t="n">
        <v>3.42566338</v>
      </c>
      <c r="K15" s="18" t="s">
        <v>182</v>
      </c>
      <c r="L15" s="20" t="s">
        <v>182</v>
      </c>
      <c r="M15" s="18" t="s">
        <v>182</v>
      </c>
      <c r="N15" s="20" t="s">
        <v>182</v>
      </c>
      <c r="O15" s="18" t="n">
        <v>368.85220715</v>
      </c>
      <c r="P15" s="20" t="n">
        <v>14.5875493</v>
      </c>
      <c r="Q15" s="18" t="s">
        <v>182</v>
      </c>
      <c r="R15" s="20" t="s">
        <v>182</v>
      </c>
      <c r="S15" s="18" t="n">
        <v>456.78964583</v>
      </c>
      <c r="T15" s="20" t="n">
        <v>11.09257046</v>
      </c>
    </row>
    <row r="16" spans="1:20">
      <c r="A16" s="15" t="s">
        <v>191</v>
      </c>
      <c r="B16" s="17" t="n">
        <v>6108</v>
      </c>
      <c r="C16" s="18">
        <f>(235.0/B16*100)</f>
        <v/>
      </c>
      <c r="D16" s="19" t="n">
        <v>5873</v>
      </c>
      <c r="E16" s="18" t="n">
        <v>489.89840329</v>
      </c>
      <c r="F16" s="20" t="n">
        <v>2.13331639</v>
      </c>
      <c r="G16" s="18" t="n">
        <v>522.14169224</v>
      </c>
      <c r="H16" s="20" t="n">
        <v>3.74972772</v>
      </c>
      <c r="I16" s="18" t="n">
        <v>506.58714289</v>
      </c>
      <c r="J16" s="20" t="n">
        <v>3.44606179</v>
      </c>
      <c r="K16" s="18" t="s">
        <v>182</v>
      </c>
      <c r="L16" s="20" t="s">
        <v>182</v>
      </c>
      <c r="M16" s="18" t="s">
        <v>182</v>
      </c>
      <c r="N16" s="20" t="s">
        <v>182</v>
      </c>
      <c r="O16" s="18" t="s">
        <v>182</v>
      </c>
      <c r="P16" s="20" t="s">
        <v>182</v>
      </c>
      <c r="Q16" s="18" t="s">
        <v>182</v>
      </c>
      <c r="R16" s="20" t="s">
        <v>182</v>
      </c>
      <c r="S16" s="18" t="n">
        <v>399.68296662</v>
      </c>
      <c r="T16" s="20" t="n">
        <v>8.2867552</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447.87663332</v>
      </c>
      <c r="F18" s="20" t="n">
        <v>4.06677333</v>
      </c>
      <c r="G18" s="18" t="n">
        <v>466.84810252</v>
      </c>
      <c r="H18" s="20" t="n">
        <v>5.38781699</v>
      </c>
      <c r="I18" s="18" t="n">
        <v>465.82534232</v>
      </c>
      <c r="J18" s="20" t="n">
        <v>4.12161765</v>
      </c>
      <c r="K18" s="18" t="s">
        <v>182</v>
      </c>
      <c r="L18" s="20" t="s">
        <v>182</v>
      </c>
      <c r="M18" s="18" t="s">
        <v>182</v>
      </c>
      <c r="N18" s="20" t="s">
        <v>182</v>
      </c>
      <c r="O18" s="18" t="s">
        <v>182</v>
      </c>
      <c r="P18" s="20" t="s">
        <v>182</v>
      </c>
      <c r="Q18" s="18" t="s">
        <v>182</v>
      </c>
      <c r="R18" s="20" t="s">
        <v>182</v>
      </c>
      <c r="S18" s="18" t="n">
        <v>396.22151499</v>
      </c>
      <c r="T18" s="20" t="n">
        <v>10.42261453</v>
      </c>
    </row>
    <row r="19" spans="1:20">
      <c r="A19" s="15" t="s">
        <v>194</v>
      </c>
      <c r="B19" s="17" t="n">
        <v>5658</v>
      </c>
      <c r="C19" s="18">
        <f>(120.0/B19*100)</f>
        <v/>
      </c>
      <c r="D19" s="19" t="n">
        <v>5538</v>
      </c>
      <c r="E19" s="18" t="n">
        <v>470.75641651</v>
      </c>
      <c r="F19" s="20" t="n">
        <v>3.01681732</v>
      </c>
      <c r="G19" s="18" t="n">
        <v>492.80786711</v>
      </c>
      <c r="H19" s="20" t="n">
        <v>4.06442871</v>
      </c>
      <c r="I19" s="18" t="n">
        <v>483.94097146</v>
      </c>
      <c r="J19" s="20" t="n">
        <v>3.54586466</v>
      </c>
      <c r="K19" s="18" t="s">
        <v>182</v>
      </c>
      <c r="L19" s="20" t="s">
        <v>182</v>
      </c>
      <c r="M19" s="18" t="s">
        <v>182</v>
      </c>
      <c r="N19" s="20" t="s">
        <v>182</v>
      </c>
      <c r="O19" s="18" t="s">
        <v>182</v>
      </c>
      <c r="P19" s="20" t="s">
        <v>182</v>
      </c>
      <c r="Q19" s="18" t="s">
        <v>182</v>
      </c>
      <c r="R19" s="20" t="s">
        <v>182</v>
      </c>
      <c r="S19" s="18" t="n">
        <v>393.56571274</v>
      </c>
      <c r="T19" s="20" t="n">
        <v>10.1307246</v>
      </c>
    </row>
    <row r="20" spans="1:20">
      <c r="A20" s="15" t="s">
        <v>195</v>
      </c>
      <c r="B20" s="17" t="n">
        <v>3371</v>
      </c>
      <c r="C20" s="18">
        <f>(81.0/B20*100)</f>
        <v/>
      </c>
      <c r="D20" s="19" t="n">
        <v>3290</v>
      </c>
      <c r="E20" s="18" t="n">
        <v>487.94475832</v>
      </c>
      <c r="F20" s="20" t="n">
        <v>2.78778473</v>
      </c>
      <c r="G20" s="18" t="n">
        <v>496.44168036</v>
      </c>
      <c r="H20" s="20" t="n">
        <v>3.92252112</v>
      </c>
      <c r="I20" s="18" t="n">
        <v>485.37810498</v>
      </c>
      <c r="J20" s="20" t="n">
        <v>4.62423617</v>
      </c>
      <c r="K20" s="18" t="s">
        <v>182</v>
      </c>
      <c r="L20" s="20" t="s">
        <v>182</v>
      </c>
      <c r="M20" s="18" t="s">
        <v>182</v>
      </c>
      <c r="N20" s="20" t="s">
        <v>182</v>
      </c>
      <c r="O20" s="18" t="s">
        <v>182</v>
      </c>
      <c r="P20" s="20" t="s">
        <v>182</v>
      </c>
      <c r="Q20" s="18" t="s">
        <v>182</v>
      </c>
      <c r="R20" s="20" t="s">
        <v>182</v>
      </c>
      <c r="S20" s="18" t="n">
        <v>427.17587903</v>
      </c>
      <c r="T20" s="20" t="n">
        <v>19.35628969</v>
      </c>
    </row>
    <row r="21" spans="1:20">
      <c r="A21" s="15" t="s">
        <v>196</v>
      </c>
      <c r="B21" s="17" t="n">
        <v>5741</v>
      </c>
      <c r="C21" s="18">
        <f>(72.0/B21*100)</f>
        <v/>
      </c>
      <c r="D21" s="19" t="n">
        <v>5669</v>
      </c>
      <c r="E21" s="18" t="n">
        <v>499.8146278</v>
      </c>
      <c r="F21" s="20" t="n">
        <v>2.33243986</v>
      </c>
      <c r="G21" s="18" t="n">
        <v>516.41433495</v>
      </c>
      <c r="H21" s="20" t="n">
        <v>3.09562615</v>
      </c>
      <c r="I21" s="18" t="n">
        <v>510.66221162</v>
      </c>
      <c r="J21" s="20" t="n">
        <v>2.93747253</v>
      </c>
      <c r="K21" s="18" t="s">
        <v>182</v>
      </c>
      <c r="L21" s="20" t="s">
        <v>182</v>
      </c>
      <c r="M21" s="18" t="s">
        <v>182</v>
      </c>
      <c r="N21" s="20" t="s">
        <v>182</v>
      </c>
      <c r="O21" s="18" t="s">
        <v>182</v>
      </c>
      <c r="P21" s="20" t="s">
        <v>182</v>
      </c>
      <c r="Q21" s="18" t="s">
        <v>182</v>
      </c>
      <c r="R21" s="20" t="s">
        <v>182</v>
      </c>
      <c r="S21" s="18" t="n">
        <v>456.30913483</v>
      </c>
      <c r="T21" s="20" t="n">
        <v>11.85908572</v>
      </c>
    </row>
    <row r="22" spans="1:20">
      <c r="A22" s="15" t="s">
        <v>197</v>
      </c>
      <c r="B22" s="17" t="n">
        <v>6598</v>
      </c>
      <c r="C22" s="18">
        <f>(93.0/B22*100)</f>
        <v/>
      </c>
      <c r="D22" s="19" t="n">
        <v>6505</v>
      </c>
      <c r="E22" s="18" t="n">
        <v>465.05778645</v>
      </c>
      <c r="F22" s="20" t="n">
        <v>3.80601805</v>
      </c>
      <c r="G22" s="18" t="n">
        <v>491.90953301</v>
      </c>
      <c r="H22" s="20" t="n">
        <v>4.3286809</v>
      </c>
      <c r="I22" s="18" t="n">
        <v>484.23399535</v>
      </c>
      <c r="J22" s="20" t="n">
        <v>7.43417783</v>
      </c>
      <c r="K22" s="18" t="s">
        <v>182</v>
      </c>
      <c r="L22" s="20" t="s">
        <v>182</v>
      </c>
      <c r="M22" s="18" t="s">
        <v>182</v>
      </c>
      <c r="N22" s="20" t="s">
        <v>182</v>
      </c>
      <c r="O22" s="18" t="n">
        <v>465.3184081</v>
      </c>
      <c r="P22" s="20" t="n">
        <v>9.52311205</v>
      </c>
      <c r="Q22" s="18" t="s">
        <v>182</v>
      </c>
      <c r="R22" s="20" t="s">
        <v>182</v>
      </c>
      <c r="S22" s="18" t="n">
        <v>370.46489626</v>
      </c>
      <c r="T22" s="20" t="n">
        <v>9.54633984</v>
      </c>
    </row>
    <row r="23" spans="1:20">
      <c r="A23" s="15" t="s">
        <v>198</v>
      </c>
      <c r="B23" s="17" t="n">
        <v>11583</v>
      </c>
      <c r="C23" s="18">
        <f>(499.0/B23*100)</f>
        <v/>
      </c>
      <c r="D23" s="19" t="n">
        <v>11084</v>
      </c>
      <c r="E23" s="18" t="n">
        <v>492.66686174</v>
      </c>
      <c r="F23" s="20" t="n">
        <v>3.28727533</v>
      </c>
      <c r="G23" s="18" t="n">
        <v>500.6512628</v>
      </c>
      <c r="H23" s="20" t="n">
        <v>4.643237</v>
      </c>
      <c r="I23" s="18" t="n">
        <v>491.26478802</v>
      </c>
      <c r="J23" s="20" t="n">
        <v>3.85924713</v>
      </c>
      <c r="K23" s="18" t="s">
        <v>182</v>
      </c>
      <c r="L23" s="20" t="s">
        <v>182</v>
      </c>
      <c r="M23" s="18" t="s">
        <v>182</v>
      </c>
      <c r="N23" s="20" t="s">
        <v>182</v>
      </c>
      <c r="O23" s="18" t="s">
        <v>182</v>
      </c>
      <c r="P23" s="20" t="s">
        <v>182</v>
      </c>
      <c r="Q23" s="18" t="s">
        <v>182</v>
      </c>
      <c r="R23" s="20" t="s">
        <v>182</v>
      </c>
      <c r="S23" s="18" t="n">
        <v>441.45882889</v>
      </c>
      <c r="T23" s="20" t="n">
        <v>8.871733600000001</v>
      </c>
    </row>
    <row r="24" spans="1:20">
      <c r="A24" s="15" t="s">
        <v>199</v>
      </c>
      <c r="B24" s="17" t="n">
        <v>6647</v>
      </c>
      <c r="C24" s="18">
        <f>(13.0/B24*100)</f>
        <v/>
      </c>
      <c r="D24" s="19" t="n">
        <v>6634</v>
      </c>
      <c r="E24" s="18" t="n">
        <v>535.31616866</v>
      </c>
      <c r="F24" s="20" t="n">
        <v>3.84261317</v>
      </c>
      <c r="G24" s="18" t="n">
        <v>540.2747622099999</v>
      </c>
      <c r="H24" s="20" t="n">
        <v>4.04427295</v>
      </c>
      <c r="I24" s="18" t="n">
        <v>529.2011991000001</v>
      </c>
      <c r="J24" s="20" t="n">
        <v>3.48765373</v>
      </c>
      <c r="K24" s="18" t="s">
        <v>182</v>
      </c>
      <c r="L24" s="20" t="s">
        <v>182</v>
      </c>
      <c r="M24" s="18" t="s">
        <v>182</v>
      </c>
      <c r="N24" s="20" t="s">
        <v>182</v>
      </c>
      <c r="O24" s="18" t="s">
        <v>182</v>
      </c>
      <c r="P24" s="20" t="s">
        <v>182</v>
      </c>
      <c r="Q24" s="18" t="s">
        <v>182</v>
      </c>
      <c r="R24" s="20" t="s">
        <v>182</v>
      </c>
      <c r="S24" s="18" t="n">
        <v>465.2302371</v>
      </c>
      <c r="T24" s="20" t="n">
        <v>17.99618901</v>
      </c>
    </row>
    <row r="25" spans="1:20">
      <c r="A25" s="15" t="s">
        <v>200</v>
      </c>
      <c r="B25" s="17" t="n">
        <v>5581</v>
      </c>
      <c r="C25" s="18">
        <f>(28.0/B25*100)</f>
        <v/>
      </c>
      <c r="D25" s="19" t="n">
        <v>5553</v>
      </c>
      <c r="E25" s="18" t="n">
        <v>531.3820995900001</v>
      </c>
      <c r="F25" s="20" t="n">
        <v>5.42952271</v>
      </c>
      <c r="G25" s="18" t="n">
        <v>521.15003023</v>
      </c>
      <c r="H25" s="20" t="n">
        <v>6.0969495</v>
      </c>
      <c r="I25" s="18" t="n">
        <v>522.01272384</v>
      </c>
      <c r="J25" s="20" t="n">
        <v>3.69793384</v>
      </c>
      <c r="K25" s="18" t="s">
        <v>182</v>
      </c>
      <c r="L25" s="20" t="s">
        <v>182</v>
      </c>
      <c r="M25" s="18" t="s">
        <v>182</v>
      </c>
      <c r="N25" s="20" t="s">
        <v>182</v>
      </c>
      <c r="O25" s="18" t="s">
        <v>182</v>
      </c>
      <c r="P25" s="20" t="s">
        <v>182</v>
      </c>
      <c r="Q25" s="18" t="s">
        <v>182</v>
      </c>
      <c r="R25" s="20" t="s">
        <v>182</v>
      </c>
      <c r="S25" s="18" t="n">
        <v>494.75795932</v>
      </c>
      <c r="T25" s="20" t="n">
        <v>15.51499744</v>
      </c>
    </row>
    <row r="26" spans="1:20">
      <c r="A26" s="15" t="s">
        <v>201</v>
      </c>
      <c r="B26" s="17" t="n">
        <v>4869</v>
      </c>
      <c r="C26" s="18">
        <f>(95.0/B26*100)</f>
        <v/>
      </c>
      <c r="D26" s="19" t="n">
        <v>4774</v>
      </c>
      <c r="E26" s="18" t="n">
        <v>480.38810734</v>
      </c>
      <c r="F26" s="20" t="n">
        <v>2.24560759</v>
      </c>
      <c r="G26" s="18" t="n">
        <v>490.14472154</v>
      </c>
      <c r="H26" s="20" t="n">
        <v>4.29248839</v>
      </c>
      <c r="I26" s="18" t="n">
        <v>484.73858189</v>
      </c>
      <c r="J26" s="20" t="n">
        <v>2.95023801</v>
      </c>
      <c r="K26" s="18" t="s">
        <v>182</v>
      </c>
      <c r="L26" s="20" t="s">
        <v>182</v>
      </c>
      <c r="M26" s="18" t="s">
        <v>182</v>
      </c>
      <c r="N26" s="20" t="s">
        <v>182</v>
      </c>
      <c r="O26" s="18" t="s">
        <v>182</v>
      </c>
      <c r="P26" s="20" t="s">
        <v>182</v>
      </c>
      <c r="Q26" s="18" t="s">
        <v>182</v>
      </c>
      <c r="R26" s="20" t="s">
        <v>182</v>
      </c>
      <c r="S26" s="18" t="n">
        <v>436.88889484</v>
      </c>
      <c r="T26" s="20" t="n">
        <v>10.94436452</v>
      </c>
    </row>
    <row r="27" spans="1:20">
      <c r="A27" s="15" t="s">
        <v>202</v>
      </c>
      <c r="B27" s="17" t="n">
        <v>5299</v>
      </c>
      <c r="C27" s="18">
        <f>(154.0/B27*100)</f>
        <v/>
      </c>
      <c r="D27" s="19" t="n">
        <v>5145</v>
      </c>
      <c r="E27" s="18" t="n">
        <v>484.37535722</v>
      </c>
      <c r="F27" s="20" t="n">
        <v>1.7189989</v>
      </c>
      <c r="G27" s="18" t="n">
        <v>507.90664181</v>
      </c>
      <c r="H27" s="20" t="n">
        <v>3.6911206</v>
      </c>
      <c r="I27" s="18" t="n">
        <v>489.37499786</v>
      </c>
      <c r="J27" s="20" t="n">
        <v>2.84138844</v>
      </c>
      <c r="K27" s="18" t="s">
        <v>182</v>
      </c>
      <c r="L27" s="20" t="s">
        <v>182</v>
      </c>
      <c r="M27" s="18" t="s">
        <v>182</v>
      </c>
      <c r="N27" s="20" t="s">
        <v>182</v>
      </c>
      <c r="O27" s="18" t="s">
        <v>182</v>
      </c>
      <c r="P27" s="20" t="s">
        <v>182</v>
      </c>
      <c r="Q27" s="18" t="s">
        <v>182</v>
      </c>
      <c r="R27" s="20" t="s">
        <v>182</v>
      </c>
      <c r="S27" s="18" t="n">
        <v>419.86618859</v>
      </c>
      <c r="T27" s="20" t="n">
        <v>6.07805239</v>
      </c>
    </row>
    <row r="28" spans="1:20">
      <c r="A28" s="15" t="s">
        <v>203</v>
      </c>
      <c r="B28" s="17" t="n">
        <v>7568</v>
      </c>
      <c r="C28" s="18">
        <f>(120.0/B28*100)</f>
        <v/>
      </c>
      <c r="D28" s="19" t="n">
        <v>7448</v>
      </c>
      <c r="E28" s="18" t="n">
        <v>412.58040368</v>
      </c>
      <c r="F28" s="20" t="n">
        <v>3.27752446</v>
      </c>
      <c r="G28" s="18" t="n">
        <v>423.87467503</v>
      </c>
      <c r="H28" s="20" t="n">
        <v>4.14307095</v>
      </c>
      <c r="I28" s="18" t="n">
        <v>404.52412838</v>
      </c>
      <c r="J28" s="20" t="n">
        <v>2.47003915</v>
      </c>
      <c r="K28" s="18" t="s">
        <v>182</v>
      </c>
      <c r="L28" s="20" t="s">
        <v>182</v>
      </c>
      <c r="M28" s="18" t="s">
        <v>182</v>
      </c>
      <c r="N28" s="20" t="s">
        <v>182</v>
      </c>
      <c r="O28" s="18" t="s">
        <v>182</v>
      </c>
      <c r="P28" s="20" t="s">
        <v>182</v>
      </c>
      <c r="Q28" s="18" t="s">
        <v>182</v>
      </c>
      <c r="R28" s="20" t="s">
        <v>182</v>
      </c>
      <c r="S28" s="18" t="n">
        <v>374.34871932</v>
      </c>
      <c r="T28" s="20" t="n">
        <v>12.10620806</v>
      </c>
    </row>
    <row r="29" spans="1:20">
      <c r="A29" s="15" t="s">
        <v>204</v>
      </c>
      <c r="B29" s="17" t="n">
        <v>5385</v>
      </c>
      <c r="C29" s="18">
        <f>(35.0/B29*100)</f>
        <v/>
      </c>
      <c r="D29" s="19" t="n">
        <v>5350</v>
      </c>
      <c r="E29" s="18" t="n">
        <v>514.3776376</v>
      </c>
      <c r="F29" s="20" t="n">
        <v>2.21615476</v>
      </c>
      <c r="G29" s="18" t="n">
        <v>541.37681857</v>
      </c>
      <c r="H29" s="20" t="n">
        <v>4.38216742</v>
      </c>
      <c r="I29" s="18" t="n">
        <v>513.33016434</v>
      </c>
      <c r="J29" s="20" t="n">
        <v>4.63240898</v>
      </c>
      <c r="K29" s="18" t="s">
        <v>182</v>
      </c>
      <c r="L29" s="20" t="s">
        <v>182</v>
      </c>
      <c r="M29" s="18" t="s">
        <v>182</v>
      </c>
      <c r="N29" s="20" t="s">
        <v>182</v>
      </c>
      <c r="O29" s="18" t="n">
        <v>335.3902018</v>
      </c>
      <c r="P29" s="20" t="n">
        <v>12.1685767</v>
      </c>
      <c r="Q29" s="18" t="s">
        <v>182</v>
      </c>
      <c r="R29" s="20" t="s">
        <v>182</v>
      </c>
      <c r="S29" s="18" t="n">
        <v>466.87446031</v>
      </c>
      <c r="T29" s="20" t="n">
        <v>12.60419076</v>
      </c>
    </row>
    <row r="30" spans="1:20">
      <c r="A30" s="15" t="s">
        <v>205</v>
      </c>
      <c r="B30" s="17" t="n">
        <v>4520</v>
      </c>
      <c r="C30" s="18">
        <f>(497.0/B30*100)</f>
        <v/>
      </c>
      <c r="D30" s="19" t="n">
        <v>4023</v>
      </c>
      <c r="E30" s="18" t="n">
        <v>492.35335271</v>
      </c>
      <c r="F30" s="20" t="n">
        <v>2.68689193</v>
      </c>
      <c r="G30" s="18" t="n">
        <v>514.42541667</v>
      </c>
      <c r="H30" s="20" t="n">
        <v>4.20935018</v>
      </c>
      <c r="I30" s="18" t="n">
        <v>494.22377044</v>
      </c>
      <c r="J30" s="20" t="n">
        <v>4.04117554</v>
      </c>
      <c r="K30" s="18" t="s">
        <v>182</v>
      </c>
      <c r="L30" s="20" t="s">
        <v>182</v>
      </c>
      <c r="M30" s="18" t="s">
        <v>182</v>
      </c>
      <c r="N30" s="20" t="s">
        <v>182</v>
      </c>
      <c r="O30" s="18" t="s">
        <v>182</v>
      </c>
      <c r="P30" s="20" t="s">
        <v>182</v>
      </c>
      <c r="Q30" s="18" t="s">
        <v>182</v>
      </c>
      <c r="R30" s="20" t="s">
        <v>182</v>
      </c>
      <c r="S30" s="18" t="n">
        <v>427.7038046</v>
      </c>
      <c r="T30" s="20" t="n">
        <v>10.85507351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(12.0/B32*100)</f>
        <v/>
      </c>
      <c r="D32" s="19" t="n">
        <v>4466</v>
      </c>
      <c r="E32" s="18" t="n">
        <v>494.51075092</v>
      </c>
      <c r="F32" s="20" t="n">
        <v>2.60034941</v>
      </c>
      <c r="G32" s="18" t="n">
        <v>522.19515477</v>
      </c>
      <c r="H32" s="20" t="n">
        <v>4.21525965</v>
      </c>
      <c r="I32" s="18" t="n">
        <v>512.6968412</v>
      </c>
      <c r="J32" s="20" t="n">
        <v>2.98013258</v>
      </c>
      <c r="K32" s="18" t="s">
        <v>182</v>
      </c>
      <c r="L32" s="20" t="s">
        <v>182</v>
      </c>
      <c r="M32" s="18" t="s">
        <v>182</v>
      </c>
      <c r="N32" s="20" t="s">
        <v>182</v>
      </c>
      <c r="O32" s="18" t="s">
        <v>182</v>
      </c>
      <c r="P32" s="20" t="s">
        <v>182</v>
      </c>
      <c r="Q32" s="18" t="s">
        <v>182</v>
      </c>
      <c r="R32" s="20" t="s">
        <v>182</v>
      </c>
      <c r="S32" s="18" t="n">
        <v>420.45688073</v>
      </c>
      <c r="T32" s="20" t="n">
        <v>16.69934386</v>
      </c>
    </row>
    <row r="33" spans="1:20">
      <c r="A33" s="15" t="s">
        <v>208</v>
      </c>
      <c r="B33" s="17" t="n">
        <v>7325</v>
      </c>
      <c r="C33" s="18">
        <f>(212.0/B33*100)</f>
        <v/>
      </c>
      <c r="D33" s="19" t="n">
        <v>7113</v>
      </c>
      <c r="E33" s="18" t="n">
        <v>487.5451397</v>
      </c>
      <c r="F33" s="20" t="n">
        <v>2.86274037</v>
      </c>
      <c r="G33" s="18" t="n">
        <v>513.12955634</v>
      </c>
      <c r="H33" s="20" t="n">
        <v>4.21805419</v>
      </c>
      <c r="I33" s="18" t="n">
        <v>500.47575894</v>
      </c>
      <c r="J33" s="20" t="n">
        <v>3.80784957</v>
      </c>
      <c r="K33" s="18" t="s">
        <v>182</v>
      </c>
      <c r="L33" s="20" t="s">
        <v>182</v>
      </c>
      <c r="M33" s="18" t="s">
        <v>182</v>
      </c>
      <c r="N33" s="20" t="s">
        <v>182</v>
      </c>
      <c r="O33" s="18" t="s">
        <v>182</v>
      </c>
      <c r="P33" s="20" t="s">
        <v>182</v>
      </c>
      <c r="Q33" s="18" t="s">
        <v>182</v>
      </c>
      <c r="R33" s="20" t="s">
        <v>182</v>
      </c>
      <c r="S33" s="18" t="n">
        <v>431.818583</v>
      </c>
      <c r="T33" s="20" t="n">
        <v>10.00269346</v>
      </c>
    </row>
    <row r="34" spans="1:20">
      <c r="A34" s="15" t="s">
        <v>209</v>
      </c>
      <c r="B34" s="17" t="n">
        <v>6350</v>
      </c>
      <c r="C34" s="18">
        <f>(76.0/B34*100)</f>
        <v/>
      </c>
      <c r="D34" s="19" t="n">
        <v>6274</v>
      </c>
      <c r="E34" s="18" t="n">
        <v>476.3297697</v>
      </c>
      <c r="F34" s="20" t="n">
        <v>2.68398834</v>
      </c>
      <c r="G34" s="18" t="n">
        <v>488.79040481</v>
      </c>
      <c r="H34" s="20" t="n">
        <v>4.36739905</v>
      </c>
      <c r="I34" s="18" t="n">
        <v>489.54297179</v>
      </c>
      <c r="J34" s="20" t="n">
        <v>3.53483673</v>
      </c>
      <c r="K34" s="18" t="s">
        <v>182</v>
      </c>
      <c r="L34" s="20" t="s">
        <v>182</v>
      </c>
      <c r="M34" s="18" t="s">
        <v>182</v>
      </c>
      <c r="N34" s="20" t="s">
        <v>182</v>
      </c>
      <c r="O34" s="18" t="n">
        <v>336.51078337</v>
      </c>
      <c r="P34" s="20" t="n">
        <v>12.24828707</v>
      </c>
      <c r="Q34" s="18" t="s">
        <v>182</v>
      </c>
      <c r="R34" s="20" t="s">
        <v>182</v>
      </c>
      <c r="S34" s="18" t="n">
        <v>390.94867079</v>
      </c>
      <c r="T34" s="20" t="n">
        <v>12.66567725</v>
      </c>
    </row>
    <row r="35" spans="1:20">
      <c r="A35" s="15" t="s">
        <v>210</v>
      </c>
      <c r="B35" s="17" t="n">
        <v>6406</v>
      </c>
      <c r="C35" s="18">
        <f>(67.0/B35*100)</f>
        <v/>
      </c>
      <c r="D35" s="19" t="n">
        <v>6339</v>
      </c>
      <c r="E35" s="18" t="n">
        <v>504.55460314</v>
      </c>
      <c r="F35" s="20" t="n">
        <v>2.17541934</v>
      </c>
      <c r="G35" s="18" t="n">
        <v>522.73428882</v>
      </c>
      <c r="H35" s="20" t="n">
        <v>4.14986959</v>
      </c>
      <c r="I35" s="18" t="n">
        <v>520.48011924</v>
      </c>
      <c r="J35" s="20" t="n">
        <v>2.36032419</v>
      </c>
      <c r="K35" s="18" t="s">
        <v>182</v>
      </c>
      <c r="L35" s="20" t="s">
        <v>182</v>
      </c>
      <c r="M35" s="18" t="s">
        <v>182</v>
      </c>
      <c r="N35" s="20" t="s">
        <v>182</v>
      </c>
      <c r="O35" s="18" t="n">
        <v>349.78970242</v>
      </c>
      <c r="P35" s="20" t="n">
        <v>6.90672373</v>
      </c>
      <c r="Q35" s="18" t="s">
        <v>182</v>
      </c>
      <c r="R35" s="20" t="s">
        <v>182</v>
      </c>
      <c r="S35" s="18" t="n">
        <v>450.14637474</v>
      </c>
      <c r="T35" s="20" t="n">
        <v>7.82461159</v>
      </c>
    </row>
    <row r="36" spans="1:20">
      <c r="A36" s="15" t="s">
        <v>211</v>
      </c>
      <c r="B36" s="17" t="n">
        <v>6736</v>
      </c>
      <c r="C36" s="18">
        <f>(41.0/B36*100)</f>
        <v/>
      </c>
      <c r="D36" s="19" t="n">
        <v>6695</v>
      </c>
      <c r="E36" s="18" t="n">
        <v>487.72330193</v>
      </c>
      <c r="F36" s="20" t="n">
        <v>2.31653825</v>
      </c>
      <c r="G36" s="18" t="n">
        <v>495.31213575</v>
      </c>
      <c r="H36" s="20" t="n">
        <v>3.76255138</v>
      </c>
      <c r="I36" s="18" t="n">
        <v>479.18856687</v>
      </c>
      <c r="J36" s="20" t="n">
        <v>3.61433892</v>
      </c>
      <c r="K36" s="18" t="s">
        <v>182</v>
      </c>
      <c r="L36" s="20" t="s">
        <v>182</v>
      </c>
      <c r="M36" s="18" t="s">
        <v>182</v>
      </c>
      <c r="N36" s="20" t="s">
        <v>182</v>
      </c>
      <c r="O36" s="18" t="s">
        <v>182</v>
      </c>
      <c r="P36" s="20" t="s">
        <v>182</v>
      </c>
      <c r="Q36" s="18" t="s">
        <v>182</v>
      </c>
      <c r="R36" s="20" t="s">
        <v>182</v>
      </c>
      <c r="S36" s="18" t="n">
        <v>416.38296512</v>
      </c>
      <c r="T36" s="20" t="n">
        <v>10.05104724</v>
      </c>
    </row>
    <row r="37" spans="1:20">
      <c r="A37" s="15" t="s">
        <v>212</v>
      </c>
      <c r="B37" s="17" t="n">
        <v>5458</v>
      </c>
      <c r="C37" s="18">
        <f>(223.0/B37*100)</f>
        <v/>
      </c>
      <c r="D37" s="19" t="n">
        <v>5235</v>
      </c>
      <c r="E37" s="18" t="n">
        <v>494.68589461</v>
      </c>
      <c r="F37" s="20" t="n">
        <v>3.09189719</v>
      </c>
      <c r="G37" s="18" t="n">
        <v>515.3422216500001</v>
      </c>
      <c r="H37" s="20" t="n">
        <v>5.18126065</v>
      </c>
      <c r="I37" s="18" t="n">
        <v>490.3959956</v>
      </c>
      <c r="J37" s="20" t="n">
        <v>4.94664876</v>
      </c>
      <c r="K37" s="18" t="s">
        <v>182</v>
      </c>
      <c r="L37" s="20" t="s">
        <v>182</v>
      </c>
      <c r="M37" s="18" t="s">
        <v>182</v>
      </c>
      <c r="N37" s="20" t="s">
        <v>182</v>
      </c>
      <c r="O37" s="18" t="s">
        <v>182</v>
      </c>
      <c r="P37" s="20" t="s">
        <v>182</v>
      </c>
      <c r="Q37" s="18" t="s">
        <v>182</v>
      </c>
      <c r="R37" s="20" t="s">
        <v>182</v>
      </c>
      <c r="S37" s="18" t="n">
        <v>411.19913272</v>
      </c>
      <c r="T37" s="20" t="n">
        <v>8.90076011</v>
      </c>
    </row>
    <row r="38" spans="1:20">
      <c r="A38" s="15" t="s">
        <v>213</v>
      </c>
      <c r="B38" s="17" t="n">
        <v>5860</v>
      </c>
      <c r="C38" s="18">
        <f>(60.0/B38*100)</f>
        <v/>
      </c>
      <c r="D38" s="19" t="n">
        <v>5800</v>
      </c>
      <c r="E38" s="18" t="n">
        <v>513.48207197</v>
      </c>
      <c r="F38" s="20" t="n">
        <v>3.14730505</v>
      </c>
      <c r="G38" s="18" t="n">
        <v>538.33427604</v>
      </c>
      <c r="H38" s="20" t="n">
        <v>4.78504974</v>
      </c>
      <c r="I38" s="18" t="n">
        <v>540.6544437699999</v>
      </c>
      <c r="J38" s="20" t="n">
        <v>3.67436925</v>
      </c>
      <c r="K38" s="18" t="s">
        <v>182</v>
      </c>
      <c r="L38" s="20" t="s">
        <v>182</v>
      </c>
      <c r="M38" s="18" t="s">
        <v>182</v>
      </c>
      <c r="N38" s="20" t="s">
        <v>182</v>
      </c>
      <c r="O38" s="18" t="s">
        <v>182</v>
      </c>
      <c r="P38" s="20" t="s">
        <v>182</v>
      </c>
      <c r="Q38" s="18" t="s">
        <v>182</v>
      </c>
      <c r="R38" s="20" t="s">
        <v>182</v>
      </c>
      <c r="S38" s="18" t="n">
        <v>447.81858637</v>
      </c>
      <c r="T38" s="20" t="n">
        <v>9.14074825</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(5658.0/B40*100)</f>
        <v/>
      </c>
      <c r="D40" s="19" t="n">
        <v>8499</v>
      </c>
      <c r="E40" s="18" t="n">
        <v>489.90984276</v>
      </c>
      <c r="F40" s="20" t="n">
        <v>3.03140794</v>
      </c>
      <c r="G40" s="18" t="n">
        <v>515.02296863</v>
      </c>
      <c r="H40" s="20" t="n">
        <v>4.87519198</v>
      </c>
      <c r="I40" s="18" t="n">
        <v>510.16181248</v>
      </c>
      <c r="J40" s="20" t="n">
        <v>6.83012009</v>
      </c>
      <c r="K40" s="18" t="s">
        <v>182</v>
      </c>
      <c r="L40" s="20" t="s">
        <v>182</v>
      </c>
      <c r="M40" s="18" t="s">
        <v>182</v>
      </c>
      <c r="N40" s="20" t="s">
        <v>182</v>
      </c>
      <c r="O40" s="18" t="n">
        <v>491.16464222</v>
      </c>
      <c r="P40" s="20" t="n">
        <v>2.5540442</v>
      </c>
      <c r="Q40" s="18" t="s">
        <v>182</v>
      </c>
      <c r="R40" s="20" t="s">
        <v>182</v>
      </c>
      <c r="S40" s="18" t="n">
        <v>409.69404128</v>
      </c>
      <c r="T40" s="20" t="n">
        <v>12.0246199</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(2698.0/B46*100)</f>
        <v/>
      </c>
      <c r="D46" s="19" t="n">
        <v>20443</v>
      </c>
      <c r="E46" s="18" t="n">
        <v>391.8993861</v>
      </c>
      <c r="F46" s="20" t="n">
        <v>4.405517</v>
      </c>
      <c r="G46" s="18" t="n">
        <v>399.21498331</v>
      </c>
      <c r="H46" s="20" t="n">
        <v>4.81187589</v>
      </c>
      <c r="I46" s="18" t="n">
        <v>382.6832937</v>
      </c>
      <c r="J46" s="20" t="n">
        <v>3.13394351</v>
      </c>
      <c r="K46" s="18" t="s">
        <v>182</v>
      </c>
      <c r="L46" s="20" t="s">
        <v>182</v>
      </c>
      <c r="M46" s="18" t="s">
        <v>182</v>
      </c>
      <c r="N46" s="20" t="s">
        <v>182</v>
      </c>
      <c r="O46" s="18" t="s">
        <v>182</v>
      </c>
      <c r="P46" s="20" t="s">
        <v>182</v>
      </c>
      <c r="Q46" s="18" t="s">
        <v>182</v>
      </c>
      <c r="R46" s="20" t="s">
        <v>182</v>
      </c>
      <c r="S46" s="18" t="n">
        <v>351.62911578</v>
      </c>
      <c r="T46" s="20" t="n">
        <v>4.9799077</v>
      </c>
    </row>
    <row r="47" spans="1:20">
      <c r="A47" s="15" t="s">
        <v>222</v>
      </c>
      <c r="B47" s="17" t="n">
        <v>5928</v>
      </c>
      <c r="C47" s="18">
        <f>(101.0/B47*100)</f>
        <v/>
      </c>
      <c r="D47" s="19" t="n">
        <v>5827</v>
      </c>
      <c r="E47" s="18" t="n">
        <v>438.65527962</v>
      </c>
      <c r="F47" s="20" t="n">
        <v>3.97621465</v>
      </c>
      <c r="G47" s="18" t="n">
        <v>467.45259634</v>
      </c>
      <c r="H47" s="20" t="n">
        <v>6.45262512</v>
      </c>
      <c r="I47" s="18" t="n">
        <v>458.0244143</v>
      </c>
      <c r="J47" s="20" t="n">
        <v>4.65236676</v>
      </c>
      <c r="K47" s="18" t="s">
        <v>182</v>
      </c>
      <c r="L47" s="20" t="s">
        <v>182</v>
      </c>
      <c r="M47" s="18" t="s">
        <v>182</v>
      </c>
      <c r="N47" s="20" t="s">
        <v>182</v>
      </c>
      <c r="O47" s="18" t="s">
        <v>182</v>
      </c>
      <c r="P47" s="20" t="s">
        <v>182</v>
      </c>
      <c r="Q47" s="18" t="s">
        <v>182</v>
      </c>
      <c r="R47" s="20" t="s">
        <v>182</v>
      </c>
      <c r="S47" s="18" t="n">
        <v>369.21946804</v>
      </c>
      <c r="T47" s="20" t="n">
        <v>6.93036198</v>
      </c>
    </row>
    <row r="48" spans="1:20">
      <c r="A48" s="15" t="s">
        <v>223</v>
      </c>
      <c r="B48" s="17" t="n">
        <v>9841</v>
      </c>
      <c r="C48" s="18">
        <f>(19.0/B48*100)</f>
        <v/>
      </c>
      <c r="D48" s="19" t="n">
        <v>9822</v>
      </c>
      <c r="E48" s="18" t="n">
        <v>566.2786495</v>
      </c>
      <c r="F48" s="20" t="n">
        <v>7.75776073</v>
      </c>
      <c r="G48" s="18" t="n">
        <v>541.60209365</v>
      </c>
      <c r="H48" s="20" t="n">
        <v>6.6836269</v>
      </c>
      <c r="I48" s="18" t="n">
        <v>518.23258004</v>
      </c>
      <c r="J48" s="20" t="n">
        <v>5.0587564</v>
      </c>
      <c r="K48" s="18" t="s">
        <v>182</v>
      </c>
      <c r="L48" s="20" t="s">
        <v>182</v>
      </c>
      <c r="M48" s="18" t="s">
        <v>182</v>
      </c>
      <c r="N48" s="20" t="s">
        <v>182</v>
      </c>
      <c r="O48" s="18" t="s">
        <v>182</v>
      </c>
      <c r="P48" s="20" t="s">
        <v>182</v>
      </c>
      <c r="Q48" s="18" t="s">
        <v>182</v>
      </c>
      <c r="R48" s="20" t="s">
        <v>182</v>
      </c>
      <c r="S48" s="18" t="n">
        <v>483.50748844</v>
      </c>
      <c r="T48" s="20" t="n">
        <v>14.35330155</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(941.0/B50*100)</f>
        <v/>
      </c>
      <c r="D50" s="19" t="n">
        <v>10854</v>
      </c>
      <c r="E50" s="18" t="n">
        <v>401.32483605</v>
      </c>
      <c r="F50" s="20" t="n">
        <v>3.19324033</v>
      </c>
      <c r="G50" s="18" t="n">
        <v>415.30234042</v>
      </c>
      <c r="H50" s="20" t="n">
        <v>4.14993351</v>
      </c>
      <c r="I50" s="18" t="n">
        <v>383.65229313</v>
      </c>
      <c r="J50" s="20" t="n">
        <v>2.90828517</v>
      </c>
      <c r="K50" s="18" t="s">
        <v>182</v>
      </c>
      <c r="L50" s="20" t="s">
        <v>182</v>
      </c>
      <c r="M50" s="18" t="s">
        <v>182</v>
      </c>
      <c r="N50" s="20" t="s">
        <v>182</v>
      </c>
      <c r="O50" s="18" t="s">
        <v>182</v>
      </c>
      <c r="P50" s="20" t="s">
        <v>182</v>
      </c>
      <c r="Q50" s="18" t="s">
        <v>182</v>
      </c>
      <c r="R50" s="20" t="s">
        <v>182</v>
      </c>
      <c r="S50" s="18" t="n">
        <v>350.10071124</v>
      </c>
      <c r="T50" s="20" t="n">
        <v>8.554089749999999</v>
      </c>
    </row>
    <row r="51" spans="1:20">
      <c r="A51" s="15" t="s">
        <v>226</v>
      </c>
      <c r="B51" s="17" t="n">
        <v>6866</v>
      </c>
      <c r="C51" s="18">
        <f>(115.0/B51*100)</f>
        <v/>
      </c>
      <c r="D51" s="19" t="n">
        <v>6751</v>
      </c>
      <c r="E51" s="18" t="n">
        <v>415.6021894</v>
      </c>
      <c r="F51" s="20" t="n">
        <v>3.85911587</v>
      </c>
      <c r="G51" s="18" t="n">
        <v>421.09679114</v>
      </c>
      <c r="H51" s="20" t="n">
        <v>4.44941184</v>
      </c>
      <c r="I51" s="18" t="n">
        <v>393.75770722</v>
      </c>
      <c r="J51" s="20" t="n">
        <v>2.82823021</v>
      </c>
      <c r="K51" s="18" t="s">
        <v>182</v>
      </c>
      <c r="L51" s="20" t="s">
        <v>182</v>
      </c>
      <c r="M51" s="18" t="s">
        <v>182</v>
      </c>
      <c r="N51" s="20" t="s">
        <v>182</v>
      </c>
      <c r="O51" s="18" t="n">
        <v>380.5422133</v>
      </c>
      <c r="P51" s="20" t="n">
        <v>4.31283207</v>
      </c>
      <c r="Q51" s="18" t="s">
        <v>182</v>
      </c>
      <c r="R51" s="20" t="s">
        <v>182</v>
      </c>
      <c r="S51" s="18" t="n">
        <v>380.23911718</v>
      </c>
      <c r="T51" s="20" t="n">
        <v>5.71783189</v>
      </c>
    </row>
    <row r="52" spans="1:20">
      <c r="A52" s="15" t="s">
        <v>227</v>
      </c>
      <c r="B52" s="17" t="n">
        <v>5809</v>
      </c>
      <c r="C52" s="18">
        <f>(115.0/B52*100)</f>
        <v/>
      </c>
      <c r="D52" s="19" t="n">
        <v>5694</v>
      </c>
      <c r="E52" s="18" t="n">
        <v>458.30369648</v>
      </c>
      <c r="F52" s="20" t="n">
        <v>3.35773586</v>
      </c>
      <c r="G52" s="18" t="n">
        <v>479.21464409</v>
      </c>
      <c r="H52" s="20" t="n">
        <v>4.58669375</v>
      </c>
      <c r="I52" s="18" t="n">
        <v>470.85681953</v>
      </c>
      <c r="J52" s="20" t="n">
        <v>3.16432859</v>
      </c>
      <c r="K52" s="18" t="s">
        <v>182</v>
      </c>
      <c r="L52" s="20" t="s">
        <v>182</v>
      </c>
      <c r="M52" s="18" t="s">
        <v>182</v>
      </c>
      <c r="N52" s="20" t="s">
        <v>182</v>
      </c>
      <c r="O52" s="18" t="s">
        <v>182</v>
      </c>
      <c r="P52" s="20" t="s">
        <v>182</v>
      </c>
      <c r="Q52" s="18" t="s">
        <v>182</v>
      </c>
      <c r="R52" s="20" t="s">
        <v>182</v>
      </c>
      <c r="S52" s="18" t="n">
        <v>391.27052026</v>
      </c>
      <c r="T52" s="20" t="n">
        <v>9.4378654</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(429.0/B54*100)</f>
        <v/>
      </c>
      <c r="D54" s="19" t="n">
        <v>4311</v>
      </c>
      <c r="E54" s="18" t="n">
        <v>336.40300473</v>
      </c>
      <c r="F54" s="20" t="n">
        <v>3.37061368</v>
      </c>
      <c r="G54" s="18" t="n">
        <v>337.44219209</v>
      </c>
      <c r="H54" s="20" t="n">
        <v>6.13079555</v>
      </c>
      <c r="I54" s="18" t="n">
        <v>332.88461644</v>
      </c>
      <c r="J54" s="20" t="n">
        <v>4.35723257</v>
      </c>
      <c r="K54" s="18" t="s">
        <v>182</v>
      </c>
      <c r="L54" s="20" t="s">
        <v>182</v>
      </c>
      <c r="M54" s="18" t="s">
        <v>182</v>
      </c>
      <c r="N54" s="20" t="s">
        <v>182</v>
      </c>
      <c r="O54" s="18" t="s">
        <v>182</v>
      </c>
      <c r="P54" s="20" t="s">
        <v>182</v>
      </c>
      <c r="Q54" s="18" t="s">
        <v>182</v>
      </c>
      <c r="R54" s="20" t="s">
        <v>182</v>
      </c>
      <c r="S54" s="18" t="n">
        <v>285.69461975</v>
      </c>
      <c r="T54" s="20" t="n">
        <v>5.05174363</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(79.0/B56*100)</f>
        <v/>
      </c>
      <c r="D56" s="19" t="n">
        <v>5280</v>
      </c>
      <c r="E56" s="18" t="n">
        <v>546.29262634</v>
      </c>
      <c r="F56" s="20" t="n">
        <v>3.51635692</v>
      </c>
      <c r="G56" s="18" t="n">
        <v>554.65402566</v>
      </c>
      <c r="H56" s="20" t="n">
        <v>5.3307513</v>
      </c>
      <c r="I56" s="18" t="n">
        <v>547.72241186</v>
      </c>
      <c r="J56" s="20" t="n">
        <v>3.44659895</v>
      </c>
      <c r="K56" s="18" t="s">
        <v>182</v>
      </c>
      <c r="L56" s="20" t="s">
        <v>182</v>
      </c>
      <c r="M56" s="18" t="s">
        <v>182</v>
      </c>
      <c r="N56" s="20" t="s">
        <v>182</v>
      </c>
      <c r="O56" s="18" t="s">
        <v>182</v>
      </c>
      <c r="P56" s="20" t="s">
        <v>182</v>
      </c>
      <c r="Q56" s="18" t="s">
        <v>182</v>
      </c>
      <c r="R56" s="20" t="s">
        <v>182</v>
      </c>
      <c r="S56" s="18" t="n">
        <v>494.15768877</v>
      </c>
      <c r="T56" s="20" t="n">
        <v>18.65263874</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(252.0/B61*100)</f>
        <v/>
      </c>
      <c r="D61" s="19" t="n">
        <v>6273</v>
      </c>
      <c r="E61" s="18" t="n">
        <v>472.33225345</v>
      </c>
      <c r="F61" s="20" t="n">
        <v>2.69846589</v>
      </c>
      <c r="G61" s="18" t="n">
        <v>496.35459408</v>
      </c>
      <c r="H61" s="20" t="n">
        <v>4.4501209</v>
      </c>
      <c r="I61" s="18" t="n">
        <v>485.38810958</v>
      </c>
      <c r="J61" s="20" t="n">
        <v>2.74842175</v>
      </c>
      <c r="K61" s="18" t="s">
        <v>182</v>
      </c>
      <c r="L61" s="20" t="s">
        <v>182</v>
      </c>
      <c r="M61" s="18" t="s">
        <v>182</v>
      </c>
      <c r="N61" s="20" t="s">
        <v>182</v>
      </c>
      <c r="O61" s="18" t="s">
        <v>182</v>
      </c>
      <c r="P61" s="20" t="s">
        <v>182</v>
      </c>
      <c r="Q61" s="18" t="s">
        <v>182</v>
      </c>
      <c r="R61" s="20" t="s">
        <v>182</v>
      </c>
      <c r="S61" s="18" t="n">
        <v>405.77788976</v>
      </c>
      <c r="T61" s="20" t="n">
        <v>9.21283203</v>
      </c>
    </row>
    <row r="62" spans="1:20">
      <c r="A62" s="15" t="s">
        <v>237</v>
      </c>
      <c r="B62" s="17" t="n">
        <v>4476</v>
      </c>
      <c r="C62" s="18">
        <f>(5.0/B62*100)</f>
        <v/>
      </c>
      <c r="D62" s="19" t="n">
        <v>4471</v>
      </c>
      <c r="E62" s="18" t="n">
        <v>539.43819165</v>
      </c>
      <c r="F62" s="20" t="n">
        <v>1.43042371</v>
      </c>
      <c r="G62" s="18" t="n">
        <v>551.6767602899999</v>
      </c>
      <c r="H62" s="20" t="n">
        <v>3.53823089</v>
      </c>
      <c r="I62" s="18" t="n">
        <v>548.45055215</v>
      </c>
      <c r="J62" s="20" t="n">
        <v>2.19291077</v>
      </c>
      <c r="K62" s="18" t="s">
        <v>182</v>
      </c>
      <c r="L62" s="20" t="s">
        <v>182</v>
      </c>
      <c r="M62" s="18" t="s">
        <v>182</v>
      </c>
      <c r="N62" s="20" t="s">
        <v>182</v>
      </c>
      <c r="O62" s="18" t="s">
        <v>182</v>
      </c>
      <c r="P62" s="20" t="s">
        <v>182</v>
      </c>
      <c r="Q62" s="18" t="s">
        <v>182</v>
      </c>
      <c r="R62" s="20" t="s">
        <v>182</v>
      </c>
      <c r="S62" s="18" t="n">
        <v>537.47056822</v>
      </c>
      <c r="T62" s="20" t="n">
        <v>13.88039038</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412.36551838</v>
      </c>
      <c r="F67" s="20" t="n">
        <v>4.3256662</v>
      </c>
      <c r="G67" s="18" t="n">
        <v>414.62961529</v>
      </c>
      <c r="H67" s="20" t="n">
        <v>4.90318042</v>
      </c>
      <c r="I67" s="18" t="n">
        <v>374.12371382</v>
      </c>
      <c r="J67" s="20" t="n">
        <v>2.76861056</v>
      </c>
      <c r="K67" s="18" t="s">
        <v>182</v>
      </c>
      <c r="L67" s="20" t="s">
        <v>182</v>
      </c>
      <c r="M67" s="18" t="s">
        <v>182</v>
      </c>
      <c r="N67" s="20" t="s">
        <v>182</v>
      </c>
      <c r="O67" s="18" t="s">
        <v>182</v>
      </c>
      <c r="P67" s="20" t="s">
        <v>182</v>
      </c>
      <c r="Q67" s="18" t="s">
        <v>182</v>
      </c>
      <c r="R67" s="20" t="s">
        <v>182</v>
      </c>
      <c r="S67" s="18" t="n">
        <v>319.8810966</v>
      </c>
      <c r="T67" s="20" t="n">
        <v>12.92976169</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495.62255776</v>
      </c>
      <c r="F70" s="20" t="n">
        <v>3.33120425</v>
      </c>
      <c r="G70" s="18" t="n">
        <v>511.01364632</v>
      </c>
      <c r="H70" s="20" t="n">
        <v>5.29517005</v>
      </c>
      <c r="I70" s="18" t="n">
        <v>497.10806799</v>
      </c>
      <c r="J70" s="20" t="n">
        <v>3.79362529</v>
      </c>
      <c r="K70" s="18" t="s">
        <v>182</v>
      </c>
      <c r="L70" s="20" t="s">
        <v>182</v>
      </c>
      <c r="M70" s="18" t="s">
        <v>182</v>
      </c>
      <c r="N70" s="20" t="s">
        <v>182</v>
      </c>
      <c r="O70" s="18" t="s">
        <v>182</v>
      </c>
      <c r="P70" s="20" t="s">
        <v>182</v>
      </c>
      <c r="Q70" s="18" t="s">
        <v>182</v>
      </c>
      <c r="R70" s="20" t="s">
        <v>182</v>
      </c>
      <c r="S70" s="18" t="n">
        <v>429.92064046</v>
      </c>
      <c r="T70" s="20" t="n">
        <v>9.341907900000001</v>
      </c>
    </row>
    <row r="71" spans="1:20">
      <c r="A71" s="15" t="s">
        <v>246</v>
      </c>
      <c r="B71" s="17" t="n">
        <v>6115</v>
      </c>
      <c r="C71" s="18">
        <f>(105.0/B71*100)</f>
        <v/>
      </c>
      <c r="D71" s="19" t="n">
        <v>6010</v>
      </c>
      <c r="E71" s="18" t="n">
        <v>565.89774117</v>
      </c>
      <c r="F71" s="20" t="n">
        <v>1.99626592</v>
      </c>
      <c r="G71" s="18" t="n">
        <v>581.26277591</v>
      </c>
      <c r="H71" s="20" t="n">
        <v>3.22793614</v>
      </c>
      <c r="I71" s="18" t="n">
        <v>546.5535008000001</v>
      </c>
      <c r="J71" s="20" t="n">
        <v>3.13698671</v>
      </c>
      <c r="K71" s="18" t="s">
        <v>182</v>
      </c>
      <c r="L71" s="20" t="s">
        <v>182</v>
      </c>
      <c r="M71" s="18" t="s">
        <v>182</v>
      </c>
      <c r="N71" s="20" t="s">
        <v>182</v>
      </c>
      <c r="O71" s="18" t="s">
        <v>182</v>
      </c>
      <c r="P71" s="20" t="s">
        <v>182</v>
      </c>
      <c r="Q71" s="18" t="s">
        <v>182</v>
      </c>
      <c r="R71" s="20" t="s">
        <v>182</v>
      </c>
      <c r="S71" s="18" t="n">
        <v>499.82933482</v>
      </c>
      <c r="T71" s="20" t="n">
        <v>13.4614021</v>
      </c>
    </row>
    <row r="72" spans="1:20">
      <c r="A72" s="15" t="s">
        <v>247</v>
      </c>
      <c r="B72" s="17" t="n">
        <v>7708</v>
      </c>
      <c r="C72" s="18">
        <f>(8.0/B72*100)</f>
        <v/>
      </c>
      <c r="D72" s="19" t="n">
        <v>7700</v>
      </c>
      <c r="E72" s="18" t="n">
        <v>539.15629332</v>
      </c>
      <c r="F72" s="20" t="n">
        <v>3.24595565</v>
      </c>
      <c r="G72" s="18" t="n">
        <v>551.79361685</v>
      </c>
      <c r="H72" s="20" t="n">
        <v>4.89881084</v>
      </c>
      <c r="I72" s="18" t="n">
        <v>544.09411213</v>
      </c>
      <c r="J72" s="20" t="n">
        <v>3.84055544</v>
      </c>
      <c r="K72" s="18" t="s">
        <v>182</v>
      </c>
      <c r="L72" s="20" t="s">
        <v>182</v>
      </c>
      <c r="M72" s="18" t="s">
        <v>182</v>
      </c>
      <c r="N72" s="20" t="s">
        <v>182</v>
      </c>
      <c r="O72" s="18" t="s">
        <v>182</v>
      </c>
      <c r="P72" s="20" t="s">
        <v>182</v>
      </c>
      <c r="Q72" s="18" t="s">
        <v>182</v>
      </c>
      <c r="R72" s="20" t="s">
        <v>182</v>
      </c>
      <c r="S72" s="18" t="n">
        <v>488.0881016</v>
      </c>
      <c r="T72" s="20" t="n">
        <v>23.02399806</v>
      </c>
    </row>
    <row r="73" spans="1:20">
      <c r="A73" s="15" t="s">
        <v>248</v>
      </c>
      <c r="B73" s="17" t="n">
        <v>8249</v>
      </c>
      <c r="C73" s="18">
        <f>(222.0/B73*100)</f>
        <v/>
      </c>
      <c r="D73" s="19" t="n">
        <v>8027</v>
      </c>
      <c r="E73" s="18" t="n">
        <v>418.83828419</v>
      </c>
      <c r="F73" s="20" t="n">
        <v>4.50464631</v>
      </c>
      <c r="G73" s="18" t="n">
        <v>411.51502758</v>
      </c>
      <c r="H73" s="20" t="n">
        <v>5.05519068</v>
      </c>
      <c r="I73" s="18" t="n">
        <v>415.81729806</v>
      </c>
      <c r="J73" s="20" t="n">
        <v>2.86744091</v>
      </c>
      <c r="K73" s="18" t="s">
        <v>182</v>
      </c>
      <c r="L73" s="20" t="s">
        <v>182</v>
      </c>
      <c r="M73" s="18" t="s">
        <v>182</v>
      </c>
      <c r="N73" s="20" t="s">
        <v>182</v>
      </c>
      <c r="O73" s="18" t="s">
        <v>182</v>
      </c>
      <c r="P73" s="20" t="s">
        <v>182</v>
      </c>
      <c r="Q73" s="18" t="s">
        <v>182</v>
      </c>
      <c r="R73" s="20" t="s">
        <v>182</v>
      </c>
      <c r="S73" s="18" t="n">
        <v>374.59636666</v>
      </c>
      <c r="T73" s="20" t="n">
        <v>10.97215876</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(266.0/B77*100)</f>
        <v/>
      </c>
      <c r="D77" s="19" t="n">
        <v>5796</v>
      </c>
      <c r="E77" s="18" t="n">
        <v>424.07642264</v>
      </c>
      <c r="F77" s="20" t="n">
        <v>3.53603684</v>
      </c>
      <c r="G77" s="18" t="n">
        <v>439.70516583</v>
      </c>
      <c r="H77" s="20" t="n">
        <v>4.03322228</v>
      </c>
      <c r="I77" s="18" t="n">
        <v>422.04755804</v>
      </c>
      <c r="J77" s="20" t="n">
        <v>3.07267274</v>
      </c>
      <c r="K77" s="18" t="s">
        <v>182</v>
      </c>
      <c r="L77" s="20" t="s">
        <v>182</v>
      </c>
      <c r="M77" s="18" t="s">
        <v>182</v>
      </c>
      <c r="N77" s="20" t="s">
        <v>182</v>
      </c>
      <c r="O77" s="18" t="s">
        <v>182</v>
      </c>
      <c r="P77" s="20" t="s">
        <v>182</v>
      </c>
      <c r="Q77" s="18" t="s">
        <v>182</v>
      </c>
      <c r="R77" s="20" t="s">
        <v>182</v>
      </c>
      <c r="S77" s="18" t="n">
        <v>351.34609736</v>
      </c>
      <c r="T77" s="20" t="n">
        <v>4.2809643</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273</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499.82634528</v>
      </c>
      <c r="F7" s="20" t="n">
        <v>1.61904773</v>
      </c>
      <c r="G7" s="18" t="n">
        <v>434.50188869</v>
      </c>
      <c r="H7" s="20" t="n">
        <v>12.24061867</v>
      </c>
      <c r="I7" s="18" t="n">
        <v>434.71656103</v>
      </c>
      <c r="J7" s="20" t="n">
        <v>7.03965431</v>
      </c>
      <c r="K7" s="18" t="s">
        <v>182</v>
      </c>
      <c r="L7" s="20" t="s">
        <v>182</v>
      </c>
      <c r="M7" s="18" t="s">
        <v>182</v>
      </c>
      <c r="N7" s="20" t="s">
        <v>182</v>
      </c>
      <c r="O7" s="18" t="s">
        <v>182</v>
      </c>
      <c r="P7" s="20" t="s">
        <v>182</v>
      </c>
      <c r="Q7" s="18" t="s">
        <v>182</v>
      </c>
      <c r="R7" s="20" t="s">
        <v>182</v>
      </c>
      <c r="S7" s="18" t="n">
        <v>447.44215171</v>
      </c>
      <c r="T7" s="20" t="n">
        <v>7.43687444</v>
      </c>
    </row>
    <row r="8" spans="1:20">
      <c r="A8" s="15" t="s">
        <v>183</v>
      </c>
      <c r="B8" s="17" t="n">
        <v>7007</v>
      </c>
      <c r="C8" s="18">
        <f>(121.0/B8*100)</f>
        <v/>
      </c>
      <c r="D8" s="19" t="n">
        <v>6886</v>
      </c>
      <c r="E8" s="18" t="n">
        <v>501.27924429</v>
      </c>
      <c r="F8" s="20" t="n">
        <v>2.74687246</v>
      </c>
      <c r="G8" s="18" t="n">
        <v>432.11900406</v>
      </c>
      <c r="H8" s="20" t="n">
        <v>15.662244</v>
      </c>
      <c r="I8" s="18" t="n">
        <v>443.83843231</v>
      </c>
      <c r="J8" s="20" t="n">
        <v>13.34273034</v>
      </c>
      <c r="K8" s="18" t="s">
        <v>182</v>
      </c>
      <c r="L8" s="20" t="s">
        <v>182</v>
      </c>
      <c r="M8" s="18" t="s">
        <v>182</v>
      </c>
      <c r="N8" s="20" t="s">
        <v>182</v>
      </c>
      <c r="O8" s="18" t="n">
        <v>301.63126691</v>
      </c>
      <c r="P8" s="20" t="n">
        <v>25.14921031</v>
      </c>
      <c r="Q8" s="18" t="s">
        <v>182</v>
      </c>
      <c r="R8" s="20" t="s">
        <v>182</v>
      </c>
      <c r="S8" s="18" t="n">
        <v>428.72425412</v>
      </c>
      <c r="T8" s="20" t="n">
        <v>11.63840798</v>
      </c>
    </row>
    <row r="9" spans="1:20">
      <c r="A9" s="15" t="s">
        <v>184</v>
      </c>
      <c r="B9" s="17" t="n">
        <v>9651</v>
      </c>
      <c r="C9" s="18">
        <f>(461.0/B9*100)</f>
        <v/>
      </c>
      <c r="D9" s="19" t="n">
        <v>9190</v>
      </c>
      <c r="E9" s="18" t="n">
        <v>516.11404935</v>
      </c>
      <c r="F9" s="20" t="n">
        <v>2.39408079</v>
      </c>
      <c r="G9" s="18" t="n">
        <v>436.16278666</v>
      </c>
      <c r="H9" s="20" t="n">
        <v>13.93241462</v>
      </c>
      <c r="I9" s="18" t="n">
        <v>451.29684241</v>
      </c>
      <c r="J9" s="20" t="n">
        <v>13.79668278</v>
      </c>
      <c r="K9" s="18" t="s">
        <v>182</v>
      </c>
      <c r="L9" s="20" t="s">
        <v>182</v>
      </c>
      <c r="M9" s="18" t="s">
        <v>182</v>
      </c>
      <c r="N9" s="20" t="s">
        <v>182</v>
      </c>
      <c r="O9" s="18" t="n">
        <v>357.98454354</v>
      </c>
      <c r="P9" s="20" t="n">
        <v>11.51846445</v>
      </c>
      <c r="Q9" s="18" t="s">
        <v>182</v>
      </c>
      <c r="R9" s="20" t="s">
        <v>182</v>
      </c>
      <c r="S9" s="18" t="n">
        <v>439.7482787</v>
      </c>
      <c r="T9" s="20" t="n">
        <v>9.7601812</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(98.0/B11*100)</f>
        <v/>
      </c>
      <c r="D11" s="19" t="n">
        <v>6955</v>
      </c>
      <c r="E11" s="18" t="n">
        <v>431.13241583</v>
      </c>
      <c r="F11" s="20" t="n">
        <v>2.6943222</v>
      </c>
      <c r="G11" s="18" t="n">
        <v>386.60035634</v>
      </c>
      <c r="H11" s="20" t="n">
        <v>14.62028947</v>
      </c>
      <c r="I11" s="18" t="n">
        <v>389.39200602</v>
      </c>
      <c r="J11" s="20" t="n">
        <v>4.57897508</v>
      </c>
      <c r="K11" s="18" t="s">
        <v>182</v>
      </c>
      <c r="L11" s="20" t="s">
        <v>182</v>
      </c>
      <c r="M11" s="18" t="s">
        <v>182</v>
      </c>
      <c r="N11" s="20" t="s">
        <v>182</v>
      </c>
      <c r="O11" s="18" t="s">
        <v>182</v>
      </c>
      <c r="P11" s="20" t="s">
        <v>182</v>
      </c>
      <c r="Q11" s="18" t="s">
        <v>182</v>
      </c>
      <c r="R11" s="20" t="s">
        <v>182</v>
      </c>
      <c r="S11" s="18" t="n">
        <v>398.40066119</v>
      </c>
      <c r="T11" s="20" t="n">
        <v>9.287767479999999</v>
      </c>
    </row>
    <row r="12" spans="1:20">
      <c r="A12" s="15" t="s">
        <v>187</v>
      </c>
      <c r="B12" s="17" t="n">
        <v>6894</v>
      </c>
      <c r="C12" s="18">
        <f>(124.0/B12*100)</f>
        <v/>
      </c>
      <c r="D12" s="19" t="n">
        <v>6770</v>
      </c>
      <c r="E12" s="18" t="n">
        <v>500.14938639</v>
      </c>
      <c r="F12" s="20" t="n">
        <v>2.06651555</v>
      </c>
      <c r="G12" s="18" t="n">
        <v>413.65919982</v>
      </c>
      <c r="H12" s="20" t="n">
        <v>12.5073806</v>
      </c>
      <c r="I12" s="18" t="n">
        <v>432.66691996</v>
      </c>
      <c r="J12" s="20" t="n">
        <v>10.78323992</v>
      </c>
      <c r="K12" s="18" t="s">
        <v>182</v>
      </c>
      <c r="L12" s="20" t="s">
        <v>182</v>
      </c>
      <c r="M12" s="18" t="s">
        <v>182</v>
      </c>
      <c r="N12" s="20" t="s">
        <v>182</v>
      </c>
      <c r="O12" s="18" t="n">
        <v>340.98506961</v>
      </c>
      <c r="P12" s="20" t="n">
        <v>12.52444664</v>
      </c>
      <c r="Q12" s="18" t="s">
        <v>182</v>
      </c>
      <c r="R12" s="20" t="s">
        <v>182</v>
      </c>
      <c r="S12" s="18" t="n">
        <v>422.24915815</v>
      </c>
      <c r="T12" s="20" t="n">
        <v>9.516106260000001</v>
      </c>
    </row>
    <row r="13" spans="1:20">
      <c r="A13" s="15" t="s">
        <v>188</v>
      </c>
      <c r="B13" s="17" t="n">
        <v>7161</v>
      </c>
      <c r="C13" s="18">
        <f>(300.0/B13*100)</f>
        <v/>
      </c>
      <c r="D13" s="19" t="n">
        <v>6861</v>
      </c>
      <c r="E13" s="18" t="n">
        <v>517.25351357</v>
      </c>
      <c r="F13" s="20" t="n">
        <v>2.18062789</v>
      </c>
      <c r="G13" s="18" t="n">
        <v>459.29231282</v>
      </c>
      <c r="H13" s="20" t="n">
        <v>20.01131529</v>
      </c>
      <c r="I13" s="18" t="n">
        <v>420.36733321</v>
      </c>
      <c r="J13" s="20" t="n">
        <v>22.75944499</v>
      </c>
      <c r="K13" s="18" t="s">
        <v>182</v>
      </c>
      <c r="L13" s="20" t="s">
        <v>182</v>
      </c>
      <c r="M13" s="18" t="s">
        <v>182</v>
      </c>
      <c r="N13" s="20" t="s">
        <v>182</v>
      </c>
      <c r="O13" s="18" t="n">
        <v>447.51533769</v>
      </c>
      <c r="P13" s="20" t="n">
        <v>5.97365007</v>
      </c>
      <c r="Q13" s="18" t="s">
        <v>182</v>
      </c>
      <c r="R13" s="20" t="s">
        <v>182</v>
      </c>
      <c r="S13" s="18" t="n">
        <v>449.90892904</v>
      </c>
      <c r="T13" s="20" t="n">
        <v>7.40547355</v>
      </c>
    </row>
    <row r="14" spans="1:20">
      <c r="A14" s="15" t="s">
        <v>189</v>
      </c>
      <c r="B14" s="17" t="n">
        <v>5587</v>
      </c>
      <c r="C14" s="18">
        <f>(183.0/B14*100)</f>
        <v/>
      </c>
      <c r="D14" s="19" t="n">
        <v>5404</v>
      </c>
      <c r="E14" s="18" t="n">
        <v>521.5546306799999</v>
      </c>
      <c r="F14" s="20" t="n">
        <v>2.03807917</v>
      </c>
      <c r="G14" s="18" t="n">
        <v>452.05784882</v>
      </c>
      <c r="H14" s="20" t="n">
        <v>11.60848815</v>
      </c>
      <c r="I14" s="18" t="n">
        <v>482.98480851</v>
      </c>
      <c r="J14" s="20" t="n">
        <v>14.56732231</v>
      </c>
      <c r="K14" s="18" t="s">
        <v>182</v>
      </c>
      <c r="L14" s="20" t="s">
        <v>182</v>
      </c>
      <c r="M14" s="18" t="s">
        <v>182</v>
      </c>
      <c r="N14" s="20" t="s">
        <v>182</v>
      </c>
      <c r="O14" s="18" t="s">
        <v>182</v>
      </c>
      <c r="P14" s="20" t="s">
        <v>182</v>
      </c>
      <c r="Q14" s="18" t="s">
        <v>182</v>
      </c>
      <c r="R14" s="20" t="s">
        <v>182</v>
      </c>
      <c r="S14" s="18" t="n">
        <v>507.83259045</v>
      </c>
      <c r="T14" s="20" t="n">
        <v>12.99440561</v>
      </c>
    </row>
    <row r="15" spans="1:20">
      <c r="A15" s="15" t="s">
        <v>190</v>
      </c>
      <c r="B15" s="17" t="n">
        <v>5882</v>
      </c>
      <c r="C15" s="18">
        <f>(127.0/B15*100)</f>
        <v/>
      </c>
      <c r="D15" s="19" t="n">
        <v>5755</v>
      </c>
      <c r="E15" s="18" t="n">
        <v>515.0278345200001</v>
      </c>
      <c r="F15" s="20" t="n">
        <v>2.13940458</v>
      </c>
      <c r="G15" s="18" t="n">
        <v>433.45109207</v>
      </c>
      <c r="H15" s="20" t="n">
        <v>18.58435496</v>
      </c>
      <c r="I15" s="18" t="n">
        <v>451.33618138</v>
      </c>
      <c r="J15" s="20" t="n">
        <v>23.29881212</v>
      </c>
      <c r="K15" s="18" t="s">
        <v>182</v>
      </c>
      <c r="L15" s="20" t="s">
        <v>182</v>
      </c>
      <c r="M15" s="18" t="s">
        <v>182</v>
      </c>
      <c r="N15" s="20" t="s">
        <v>182</v>
      </c>
      <c r="O15" s="18" t="n">
        <v>368.85220715</v>
      </c>
      <c r="P15" s="20" t="n">
        <v>14.5875493</v>
      </c>
      <c r="Q15" s="18" t="s">
        <v>182</v>
      </c>
      <c r="R15" s="20" t="s">
        <v>182</v>
      </c>
      <c r="S15" s="18" t="n">
        <v>459.20907597</v>
      </c>
      <c r="T15" s="20" t="n">
        <v>11.67898817</v>
      </c>
    </row>
    <row r="16" spans="1:20">
      <c r="A16" s="15" t="s">
        <v>191</v>
      </c>
      <c r="B16" s="17" t="n">
        <v>6108</v>
      </c>
      <c r="C16" s="18">
        <f>(235.0/B16*100)</f>
        <v/>
      </c>
      <c r="D16" s="19" t="n">
        <v>5873</v>
      </c>
      <c r="E16" s="18" t="n">
        <v>501.12965905</v>
      </c>
      <c r="F16" s="20" t="n">
        <v>2.01694807</v>
      </c>
      <c r="G16" s="18" t="n">
        <v>414.6614057</v>
      </c>
      <c r="H16" s="20" t="n">
        <v>14.62060383</v>
      </c>
      <c r="I16" s="18" t="n">
        <v>413.32330027</v>
      </c>
      <c r="J16" s="20" t="n">
        <v>13.3789833</v>
      </c>
      <c r="K16" s="18" t="s">
        <v>182</v>
      </c>
      <c r="L16" s="20" t="s">
        <v>182</v>
      </c>
      <c r="M16" s="18" t="s">
        <v>182</v>
      </c>
      <c r="N16" s="20" t="s">
        <v>182</v>
      </c>
      <c r="O16" s="18" t="s">
        <v>182</v>
      </c>
      <c r="P16" s="20" t="s">
        <v>182</v>
      </c>
      <c r="Q16" s="18" t="s">
        <v>182</v>
      </c>
      <c r="R16" s="20" t="s">
        <v>182</v>
      </c>
      <c r="S16" s="18" t="n">
        <v>415.70007184</v>
      </c>
      <c r="T16" s="20" t="n">
        <v>8.90594937</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460.52848472</v>
      </c>
      <c r="F18" s="20" t="n">
        <v>3.52470451</v>
      </c>
      <c r="G18" s="18" t="n">
        <v>383.81792148</v>
      </c>
      <c r="H18" s="20" t="n">
        <v>9.174005510000001</v>
      </c>
      <c r="I18" s="18" t="n">
        <v>416.20033075</v>
      </c>
      <c r="J18" s="20" t="n">
        <v>8.1982368</v>
      </c>
      <c r="K18" s="18" t="s">
        <v>182</v>
      </c>
      <c r="L18" s="20" t="s">
        <v>182</v>
      </c>
      <c r="M18" s="18" t="s">
        <v>182</v>
      </c>
      <c r="N18" s="20" t="s">
        <v>182</v>
      </c>
      <c r="O18" s="18" t="s">
        <v>182</v>
      </c>
      <c r="P18" s="20" t="s">
        <v>182</v>
      </c>
      <c r="Q18" s="18" t="s">
        <v>182</v>
      </c>
      <c r="R18" s="20" t="s">
        <v>182</v>
      </c>
      <c r="S18" s="18" t="n">
        <v>404.75723265</v>
      </c>
      <c r="T18" s="20" t="n">
        <v>10.15853855</v>
      </c>
    </row>
    <row r="19" spans="1:20">
      <c r="A19" s="15" t="s">
        <v>194</v>
      </c>
      <c r="B19" s="17" t="n">
        <v>5658</v>
      </c>
      <c r="C19" s="18">
        <f>(120.0/B19*100)</f>
        <v/>
      </c>
      <c r="D19" s="19" t="n">
        <v>5538</v>
      </c>
      <c r="E19" s="18" t="n">
        <v>483.35184805</v>
      </c>
      <c r="F19" s="20" t="n">
        <v>2.59929644</v>
      </c>
      <c r="G19" s="18" t="n">
        <v>391.99122345</v>
      </c>
      <c r="H19" s="20" t="n">
        <v>11.18318152</v>
      </c>
      <c r="I19" s="18" t="n">
        <v>407.54336587</v>
      </c>
      <c r="J19" s="20" t="n">
        <v>9.51765625</v>
      </c>
      <c r="K19" s="18" t="s">
        <v>182</v>
      </c>
      <c r="L19" s="20" t="s">
        <v>182</v>
      </c>
      <c r="M19" s="18" t="s">
        <v>182</v>
      </c>
      <c r="N19" s="20" t="s">
        <v>182</v>
      </c>
      <c r="O19" s="18" t="s">
        <v>182</v>
      </c>
      <c r="P19" s="20" t="s">
        <v>182</v>
      </c>
      <c r="Q19" s="18" t="s">
        <v>182</v>
      </c>
      <c r="R19" s="20" t="s">
        <v>182</v>
      </c>
      <c r="S19" s="18" t="n">
        <v>388.38880463</v>
      </c>
      <c r="T19" s="20" t="n">
        <v>10.29439756</v>
      </c>
    </row>
    <row r="20" spans="1:20">
      <c r="A20" s="15" t="s">
        <v>195</v>
      </c>
      <c r="B20" s="17" t="n">
        <v>3371</v>
      </c>
      <c r="C20" s="18">
        <f>(81.0/B20*100)</f>
        <v/>
      </c>
      <c r="D20" s="19" t="n">
        <v>3290</v>
      </c>
      <c r="E20" s="18" t="n">
        <v>490.83899832</v>
      </c>
      <c r="F20" s="20" t="n">
        <v>2.16407069</v>
      </c>
      <c r="G20" s="18" t="n">
        <v>427.34048818</v>
      </c>
      <c r="H20" s="20" t="n">
        <v>15.85444415</v>
      </c>
      <c r="I20" s="18" t="n">
        <v>431.67602941</v>
      </c>
      <c r="J20" s="20" t="n">
        <v>17.47717252</v>
      </c>
      <c r="K20" s="18" t="s">
        <v>182</v>
      </c>
      <c r="L20" s="20" t="s">
        <v>182</v>
      </c>
      <c r="M20" s="18" t="s">
        <v>182</v>
      </c>
      <c r="N20" s="20" t="s">
        <v>182</v>
      </c>
      <c r="O20" s="18" t="s">
        <v>182</v>
      </c>
      <c r="P20" s="20" t="s">
        <v>182</v>
      </c>
      <c r="Q20" s="18" t="s">
        <v>182</v>
      </c>
      <c r="R20" s="20" t="s">
        <v>182</v>
      </c>
      <c r="S20" s="18" t="n">
        <v>427.61671748</v>
      </c>
      <c r="T20" s="20" t="n">
        <v>13.95094424</v>
      </c>
    </row>
    <row r="21" spans="1:20">
      <c r="A21" s="15" t="s">
        <v>196</v>
      </c>
      <c r="B21" s="17" t="n">
        <v>5741</v>
      </c>
      <c r="C21" s="18">
        <f>(72.0/B21*100)</f>
        <v/>
      </c>
      <c r="D21" s="19" t="n">
        <v>5669</v>
      </c>
      <c r="E21" s="18" t="n">
        <v>505.26404641</v>
      </c>
      <c r="F21" s="20" t="n">
        <v>2.05968185</v>
      </c>
      <c r="G21" s="18" t="n">
        <v>403.62038378</v>
      </c>
      <c r="H21" s="20" t="n">
        <v>14.61324926</v>
      </c>
      <c r="I21" s="18" t="n">
        <v>478.36958911</v>
      </c>
      <c r="J21" s="20" t="n">
        <v>12.31741451</v>
      </c>
      <c r="K21" s="18" t="s">
        <v>182</v>
      </c>
      <c r="L21" s="20" t="s">
        <v>182</v>
      </c>
      <c r="M21" s="18" t="s">
        <v>182</v>
      </c>
      <c r="N21" s="20" t="s">
        <v>182</v>
      </c>
      <c r="O21" s="18" t="s">
        <v>182</v>
      </c>
      <c r="P21" s="20" t="s">
        <v>182</v>
      </c>
      <c r="Q21" s="18" t="s">
        <v>182</v>
      </c>
      <c r="R21" s="20" t="s">
        <v>182</v>
      </c>
      <c r="S21" s="18" t="n">
        <v>463.11628758</v>
      </c>
      <c r="T21" s="20" t="n">
        <v>12.61181387</v>
      </c>
    </row>
    <row r="22" spans="1:20">
      <c r="A22" s="15" t="s">
        <v>197</v>
      </c>
      <c r="B22" s="17" t="n">
        <v>6598</v>
      </c>
      <c r="C22" s="18">
        <f>(93.0/B22*100)</f>
        <v/>
      </c>
      <c r="D22" s="19" t="n">
        <v>6505</v>
      </c>
      <c r="E22" s="18" t="n">
        <v>481.57981152</v>
      </c>
      <c r="F22" s="20" t="n">
        <v>3.71752577</v>
      </c>
      <c r="G22" s="18" t="n">
        <v>403.82546997</v>
      </c>
      <c r="H22" s="20" t="n">
        <v>10.32276507</v>
      </c>
      <c r="I22" s="18" t="n">
        <v>400.13717652</v>
      </c>
      <c r="J22" s="20" t="n">
        <v>9.08136062</v>
      </c>
      <c r="K22" s="18" t="s">
        <v>182</v>
      </c>
      <c r="L22" s="20" t="s">
        <v>182</v>
      </c>
      <c r="M22" s="18" t="s">
        <v>182</v>
      </c>
      <c r="N22" s="20" t="s">
        <v>182</v>
      </c>
      <c r="O22" s="18" t="n">
        <v>465.3184081</v>
      </c>
      <c r="P22" s="20" t="n">
        <v>9.52311205</v>
      </c>
      <c r="Q22" s="18" t="s">
        <v>182</v>
      </c>
      <c r="R22" s="20" t="s">
        <v>182</v>
      </c>
      <c r="S22" s="18" t="n">
        <v>379.57503615</v>
      </c>
      <c r="T22" s="20" t="n">
        <v>9.934839269999999</v>
      </c>
    </row>
    <row r="23" spans="1:20">
      <c r="A23" s="15" t="s">
        <v>198</v>
      </c>
      <c r="B23" s="17" t="n">
        <v>11583</v>
      </c>
      <c r="C23" s="18">
        <f>(499.0/B23*100)</f>
        <v/>
      </c>
      <c r="D23" s="19" t="n">
        <v>11084</v>
      </c>
      <c r="E23" s="18" t="n">
        <v>494.81055132</v>
      </c>
      <c r="F23" s="20" t="n">
        <v>2.95445473</v>
      </c>
      <c r="G23" s="18" t="n">
        <v>460.25176177</v>
      </c>
      <c r="H23" s="20" t="n">
        <v>12.95576764</v>
      </c>
      <c r="I23" s="18" t="n">
        <v>457.83845113</v>
      </c>
      <c r="J23" s="20" t="n">
        <v>9.10013062</v>
      </c>
      <c r="K23" s="18" t="s">
        <v>182</v>
      </c>
      <c r="L23" s="20" t="s">
        <v>182</v>
      </c>
      <c r="M23" s="18" t="s">
        <v>182</v>
      </c>
      <c r="N23" s="20" t="s">
        <v>182</v>
      </c>
      <c r="O23" s="18" t="s">
        <v>182</v>
      </c>
      <c r="P23" s="20" t="s">
        <v>182</v>
      </c>
      <c r="Q23" s="18" t="s">
        <v>182</v>
      </c>
      <c r="R23" s="20" t="s">
        <v>182</v>
      </c>
      <c r="S23" s="18" t="n">
        <v>440.90884461</v>
      </c>
      <c r="T23" s="20" t="n">
        <v>9.71404955</v>
      </c>
    </row>
    <row r="24" spans="1:20">
      <c r="A24" s="15" t="s">
        <v>199</v>
      </c>
      <c r="B24" s="17" t="n">
        <v>6647</v>
      </c>
      <c r="C24" s="18">
        <f>(13.0/B24*100)</f>
        <v/>
      </c>
      <c r="D24" s="19" t="n">
        <v>6634</v>
      </c>
      <c r="E24" s="18" t="n">
        <v>538.18390806</v>
      </c>
      <c r="F24" s="20" t="n">
        <v>3.04947978</v>
      </c>
      <c r="G24" s="18" t="n">
        <v>516.93196591</v>
      </c>
      <c r="H24" s="20" t="n">
        <v>5.36268589</v>
      </c>
      <c r="I24" s="18" t="n">
        <v>491.21387088</v>
      </c>
      <c r="J24" s="20" t="n">
        <v>5.13034399</v>
      </c>
      <c r="K24" s="18" t="s">
        <v>182</v>
      </c>
      <c r="L24" s="20" t="s">
        <v>182</v>
      </c>
      <c r="M24" s="18" t="s">
        <v>182</v>
      </c>
      <c r="N24" s="20" t="s">
        <v>182</v>
      </c>
      <c r="O24" s="18" t="s">
        <v>182</v>
      </c>
      <c r="P24" s="20" t="s">
        <v>182</v>
      </c>
      <c r="Q24" s="18" t="s">
        <v>182</v>
      </c>
      <c r="R24" s="20" t="s">
        <v>182</v>
      </c>
      <c r="S24" s="18" t="n">
        <v>467.44650676</v>
      </c>
      <c r="T24" s="20" t="n">
        <v>15.22108224</v>
      </c>
    </row>
    <row r="25" spans="1:20">
      <c r="A25" s="15" t="s">
        <v>200</v>
      </c>
      <c r="B25" s="17" t="n">
        <v>5581</v>
      </c>
      <c r="C25" s="18">
        <f>(28.0/B25*100)</f>
        <v/>
      </c>
      <c r="D25" s="19" t="n">
        <v>5553</v>
      </c>
      <c r="E25" s="18" t="n">
        <v>530.74063605</v>
      </c>
      <c r="F25" s="20" t="n">
        <v>3.64368765</v>
      </c>
      <c r="G25" s="18" t="n">
        <v>479.47722597</v>
      </c>
      <c r="H25" s="20" t="n">
        <v>7.51523091</v>
      </c>
      <c r="I25" s="18" t="n">
        <v>457.55200966</v>
      </c>
      <c r="J25" s="20" t="n">
        <v>8.24163991</v>
      </c>
      <c r="K25" s="18" t="s">
        <v>182</v>
      </c>
      <c r="L25" s="20" t="s">
        <v>182</v>
      </c>
      <c r="M25" s="18" t="s">
        <v>182</v>
      </c>
      <c r="N25" s="20" t="s">
        <v>182</v>
      </c>
      <c r="O25" s="18" t="s">
        <v>182</v>
      </c>
      <c r="P25" s="20" t="s">
        <v>182</v>
      </c>
      <c r="Q25" s="18" t="s">
        <v>182</v>
      </c>
      <c r="R25" s="20" t="s">
        <v>182</v>
      </c>
      <c r="S25" s="18" t="n">
        <v>488.05618552</v>
      </c>
      <c r="T25" s="20" t="n">
        <v>22.80040134</v>
      </c>
    </row>
    <row r="26" spans="1:20">
      <c r="A26" s="15" t="s">
        <v>201</v>
      </c>
      <c r="B26" s="17" t="n">
        <v>4869</v>
      </c>
      <c r="C26" s="18">
        <f>(95.0/B26*100)</f>
        <v/>
      </c>
      <c r="D26" s="19" t="n">
        <v>4774</v>
      </c>
      <c r="E26" s="18" t="n">
        <v>486.12304993</v>
      </c>
      <c r="F26" s="20" t="n">
        <v>1.89317552</v>
      </c>
      <c r="G26" s="18" t="n">
        <v>425.05308359</v>
      </c>
      <c r="H26" s="20" t="n">
        <v>11.63526688</v>
      </c>
      <c r="I26" s="18" t="n">
        <v>411.00867949</v>
      </c>
      <c r="J26" s="20" t="n">
        <v>11.99639774</v>
      </c>
      <c r="K26" s="18" t="s">
        <v>182</v>
      </c>
      <c r="L26" s="20" t="s">
        <v>182</v>
      </c>
      <c r="M26" s="18" t="s">
        <v>182</v>
      </c>
      <c r="N26" s="20" t="s">
        <v>182</v>
      </c>
      <c r="O26" s="18" t="s">
        <v>182</v>
      </c>
      <c r="P26" s="20" t="s">
        <v>182</v>
      </c>
      <c r="Q26" s="18" t="s">
        <v>182</v>
      </c>
      <c r="R26" s="20" t="s">
        <v>182</v>
      </c>
      <c r="S26" s="18" t="n">
        <v>442.16715827</v>
      </c>
      <c r="T26" s="20" t="n">
        <v>11.27342133</v>
      </c>
    </row>
    <row r="27" spans="1:20">
      <c r="A27" s="15" t="s">
        <v>202</v>
      </c>
      <c r="B27" s="17" t="n">
        <v>5299</v>
      </c>
      <c r="C27" s="18">
        <f>(154.0/B27*100)</f>
        <v/>
      </c>
      <c r="D27" s="19" t="n">
        <v>5145</v>
      </c>
      <c r="E27" s="18" t="n">
        <v>492.12195732</v>
      </c>
      <c r="F27" s="20" t="n">
        <v>1.22523685</v>
      </c>
      <c r="G27" s="18" t="n">
        <v>419.47928322</v>
      </c>
      <c r="H27" s="20" t="n">
        <v>10.05852283</v>
      </c>
      <c r="I27" s="18" t="n">
        <v>424.45337012</v>
      </c>
      <c r="J27" s="20" t="n">
        <v>10.31253267</v>
      </c>
      <c r="K27" s="18" t="s">
        <v>182</v>
      </c>
      <c r="L27" s="20" t="s">
        <v>182</v>
      </c>
      <c r="M27" s="18" t="s">
        <v>182</v>
      </c>
      <c r="N27" s="20" t="s">
        <v>182</v>
      </c>
      <c r="O27" s="18" t="s">
        <v>182</v>
      </c>
      <c r="P27" s="20" t="s">
        <v>182</v>
      </c>
      <c r="Q27" s="18" t="s">
        <v>182</v>
      </c>
      <c r="R27" s="20" t="s">
        <v>182</v>
      </c>
      <c r="S27" s="18" t="n">
        <v>417.77542405</v>
      </c>
      <c r="T27" s="20" t="n">
        <v>5.863311</v>
      </c>
    </row>
    <row r="28" spans="1:20">
      <c r="A28" s="15" t="s">
        <v>203</v>
      </c>
      <c r="B28" s="17" t="n">
        <v>7568</v>
      </c>
      <c r="C28" s="18">
        <f>(120.0/B28*100)</f>
        <v/>
      </c>
      <c r="D28" s="19" t="n">
        <v>7448</v>
      </c>
      <c r="E28" s="18" t="n">
        <v>423.54767731</v>
      </c>
      <c r="F28" s="20" t="n">
        <v>2.62962047</v>
      </c>
      <c r="G28" s="18" t="n">
        <v>373.22350651</v>
      </c>
      <c r="H28" s="20" t="n">
        <v>8.54042888</v>
      </c>
      <c r="I28" s="18" t="n">
        <v>393.85626537</v>
      </c>
      <c r="J28" s="20" t="n">
        <v>2.53406499</v>
      </c>
      <c r="K28" s="18" t="s">
        <v>182</v>
      </c>
      <c r="L28" s="20" t="s">
        <v>182</v>
      </c>
      <c r="M28" s="18" t="s">
        <v>182</v>
      </c>
      <c r="N28" s="20" t="s">
        <v>182</v>
      </c>
      <c r="O28" s="18" t="s">
        <v>182</v>
      </c>
      <c r="P28" s="20" t="s">
        <v>182</v>
      </c>
      <c r="Q28" s="18" t="s">
        <v>182</v>
      </c>
      <c r="R28" s="20" t="s">
        <v>182</v>
      </c>
      <c r="S28" s="18" t="n">
        <v>373.64573046</v>
      </c>
      <c r="T28" s="20" t="n">
        <v>15.03817855</v>
      </c>
    </row>
    <row r="29" spans="1:20">
      <c r="A29" s="15" t="s">
        <v>204</v>
      </c>
      <c r="B29" s="17" t="n">
        <v>5385</v>
      </c>
      <c r="C29" s="18">
        <f>(35.0/B29*100)</f>
        <v/>
      </c>
      <c r="D29" s="19" t="n">
        <v>5350</v>
      </c>
      <c r="E29" s="18" t="n">
        <v>518.75616354</v>
      </c>
      <c r="F29" s="20" t="n">
        <v>2.22537586</v>
      </c>
      <c r="G29" s="18" t="n">
        <v>436.91757362</v>
      </c>
      <c r="H29" s="20" t="n">
        <v>16.76024134</v>
      </c>
      <c r="I29" s="18" t="n">
        <v>411.94550536</v>
      </c>
      <c r="J29" s="20" t="n">
        <v>27.03581233</v>
      </c>
      <c r="K29" s="18" t="s">
        <v>182</v>
      </c>
      <c r="L29" s="20" t="s">
        <v>182</v>
      </c>
      <c r="M29" s="18" t="s">
        <v>182</v>
      </c>
      <c r="N29" s="20" t="s">
        <v>182</v>
      </c>
      <c r="O29" s="18" t="n">
        <v>335.3902018</v>
      </c>
      <c r="P29" s="20" t="n">
        <v>12.1685767</v>
      </c>
      <c r="Q29" s="18" t="s">
        <v>182</v>
      </c>
      <c r="R29" s="20" t="s">
        <v>182</v>
      </c>
      <c r="S29" s="18" t="n">
        <v>483.12821884</v>
      </c>
      <c r="T29" s="20" t="n">
        <v>11.66035494</v>
      </c>
    </row>
    <row r="30" spans="1:20">
      <c r="A30" s="15" t="s">
        <v>205</v>
      </c>
      <c r="B30" s="17" t="n">
        <v>4520</v>
      </c>
      <c r="C30" s="18">
        <f>(497.0/B30*100)</f>
        <v/>
      </c>
      <c r="D30" s="19" t="n">
        <v>4023</v>
      </c>
      <c r="E30" s="18" t="n">
        <v>500.91584585</v>
      </c>
      <c r="F30" s="20" t="n">
        <v>2.52339163</v>
      </c>
      <c r="G30" s="18" t="n">
        <v>431.1287189</v>
      </c>
      <c r="H30" s="20" t="n">
        <v>16.6780885</v>
      </c>
      <c r="I30" s="18" t="n">
        <v>427.24701732</v>
      </c>
      <c r="J30" s="20" t="n">
        <v>8.999322599999999</v>
      </c>
      <c r="K30" s="18" t="s">
        <v>182</v>
      </c>
      <c r="L30" s="20" t="s">
        <v>182</v>
      </c>
      <c r="M30" s="18" t="s">
        <v>182</v>
      </c>
      <c r="N30" s="20" t="s">
        <v>182</v>
      </c>
      <c r="O30" s="18" t="s">
        <v>182</v>
      </c>
      <c r="P30" s="20" t="s">
        <v>182</v>
      </c>
      <c r="Q30" s="18" t="s">
        <v>182</v>
      </c>
      <c r="R30" s="20" t="s">
        <v>182</v>
      </c>
      <c r="S30" s="18" t="n">
        <v>437.99564578</v>
      </c>
      <c r="T30" s="20" t="n">
        <v>11.23568928</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(12.0/B32*100)</f>
        <v/>
      </c>
      <c r="D32" s="19" t="n">
        <v>4466</v>
      </c>
      <c r="E32" s="18" t="n">
        <v>506.7891717</v>
      </c>
      <c r="F32" s="20" t="n">
        <v>2.41065881</v>
      </c>
      <c r="G32" s="18" t="n">
        <v>453.21935807</v>
      </c>
      <c r="H32" s="20" t="n">
        <v>13.02860657</v>
      </c>
      <c r="I32" s="18" t="n">
        <v>454.60176642</v>
      </c>
      <c r="J32" s="20" t="n">
        <v>10.89288417</v>
      </c>
      <c r="K32" s="18" t="s">
        <v>182</v>
      </c>
      <c r="L32" s="20" t="s">
        <v>182</v>
      </c>
      <c r="M32" s="18" t="s">
        <v>182</v>
      </c>
      <c r="N32" s="20" t="s">
        <v>182</v>
      </c>
      <c r="O32" s="18" t="s">
        <v>182</v>
      </c>
      <c r="P32" s="20" t="s">
        <v>182</v>
      </c>
      <c r="Q32" s="18" t="s">
        <v>182</v>
      </c>
      <c r="R32" s="20" t="s">
        <v>182</v>
      </c>
      <c r="S32" s="18" t="n">
        <v>457.18833894</v>
      </c>
      <c r="T32" s="20" t="n">
        <v>14.98049894</v>
      </c>
    </row>
    <row r="33" spans="1:20">
      <c r="A33" s="15" t="s">
        <v>208</v>
      </c>
      <c r="B33" s="17" t="n">
        <v>7325</v>
      </c>
      <c r="C33" s="18">
        <f>(212.0/B33*100)</f>
        <v/>
      </c>
      <c r="D33" s="19" t="n">
        <v>7113</v>
      </c>
      <c r="E33" s="18" t="n">
        <v>496.33277241</v>
      </c>
      <c r="F33" s="20" t="n">
        <v>2.53691492</v>
      </c>
      <c r="G33" s="18" t="n">
        <v>420.61218599</v>
      </c>
      <c r="H33" s="20" t="n">
        <v>14.78290896</v>
      </c>
      <c r="I33" s="18" t="n">
        <v>420.85949768</v>
      </c>
      <c r="J33" s="20" t="n">
        <v>9.92686159</v>
      </c>
      <c r="K33" s="18" t="s">
        <v>182</v>
      </c>
      <c r="L33" s="20" t="s">
        <v>182</v>
      </c>
      <c r="M33" s="18" t="s">
        <v>182</v>
      </c>
      <c r="N33" s="20" t="s">
        <v>182</v>
      </c>
      <c r="O33" s="18" t="s">
        <v>182</v>
      </c>
      <c r="P33" s="20" t="s">
        <v>182</v>
      </c>
      <c r="Q33" s="18" t="s">
        <v>182</v>
      </c>
      <c r="R33" s="20" t="s">
        <v>182</v>
      </c>
      <c r="S33" s="18" t="n">
        <v>442.53790296</v>
      </c>
      <c r="T33" s="20" t="n">
        <v>11.45926652</v>
      </c>
    </row>
    <row r="34" spans="1:20">
      <c r="A34" s="15" t="s">
        <v>209</v>
      </c>
      <c r="B34" s="17" t="n">
        <v>6350</v>
      </c>
      <c r="C34" s="18">
        <f>(76.0/B34*100)</f>
        <v/>
      </c>
      <c r="D34" s="19" t="n">
        <v>6274</v>
      </c>
      <c r="E34" s="18" t="n">
        <v>487.61919407</v>
      </c>
      <c r="F34" s="20" t="n">
        <v>2.4482727</v>
      </c>
      <c r="G34" s="18" t="n">
        <v>413.32750857</v>
      </c>
      <c r="H34" s="20" t="n">
        <v>8.93669673</v>
      </c>
      <c r="I34" s="18" t="n">
        <v>395.14777006</v>
      </c>
      <c r="J34" s="20" t="n">
        <v>10.63655201</v>
      </c>
      <c r="K34" s="18" t="s">
        <v>182</v>
      </c>
      <c r="L34" s="20" t="s">
        <v>182</v>
      </c>
      <c r="M34" s="18" t="s">
        <v>182</v>
      </c>
      <c r="N34" s="20" t="s">
        <v>182</v>
      </c>
      <c r="O34" s="18" t="n">
        <v>336.51078337</v>
      </c>
      <c r="P34" s="20" t="n">
        <v>12.24828707</v>
      </c>
      <c r="Q34" s="18" t="s">
        <v>182</v>
      </c>
      <c r="R34" s="20" t="s">
        <v>182</v>
      </c>
      <c r="S34" s="18" t="n">
        <v>383.4197606</v>
      </c>
      <c r="T34" s="20" t="n">
        <v>11.91354614</v>
      </c>
    </row>
    <row r="35" spans="1:20">
      <c r="A35" s="15" t="s">
        <v>210</v>
      </c>
      <c r="B35" s="17" t="n">
        <v>6406</v>
      </c>
      <c r="C35" s="18">
        <f>(67.0/B35*100)</f>
        <v/>
      </c>
      <c r="D35" s="19" t="n">
        <v>6339</v>
      </c>
      <c r="E35" s="18" t="n">
        <v>515.61602712</v>
      </c>
      <c r="F35" s="20" t="n">
        <v>1.33687944</v>
      </c>
      <c r="G35" s="18" t="n">
        <v>437.21520158</v>
      </c>
      <c r="H35" s="20" t="n">
        <v>10.15896943</v>
      </c>
      <c r="I35" s="18" t="n">
        <v>451.34867789</v>
      </c>
      <c r="J35" s="20" t="n">
        <v>13.75571588</v>
      </c>
      <c r="K35" s="18" t="s">
        <v>182</v>
      </c>
      <c r="L35" s="20" t="s">
        <v>182</v>
      </c>
      <c r="M35" s="18" t="s">
        <v>182</v>
      </c>
      <c r="N35" s="20" t="s">
        <v>182</v>
      </c>
      <c r="O35" s="18" t="n">
        <v>349.78970242</v>
      </c>
      <c r="P35" s="20" t="n">
        <v>6.90672373</v>
      </c>
      <c r="Q35" s="18" t="s">
        <v>182</v>
      </c>
      <c r="R35" s="20" t="s">
        <v>182</v>
      </c>
      <c r="S35" s="18" t="n">
        <v>440.79901713</v>
      </c>
      <c r="T35" s="20" t="n">
        <v>9.358069049999999</v>
      </c>
    </row>
    <row r="36" spans="1:20">
      <c r="A36" s="15" t="s">
        <v>211</v>
      </c>
      <c r="B36" s="17" t="n">
        <v>6736</v>
      </c>
      <c r="C36" s="18">
        <f>(41.0/B36*100)</f>
        <v/>
      </c>
      <c r="D36" s="19" t="n">
        <v>6695</v>
      </c>
      <c r="E36" s="18" t="n">
        <v>489.54324605</v>
      </c>
      <c r="F36" s="20" t="n">
        <v>2.15530054</v>
      </c>
      <c r="G36" s="18" t="n">
        <v>434.45371877</v>
      </c>
      <c r="H36" s="20" t="n">
        <v>11.21706137</v>
      </c>
      <c r="I36" s="18" t="n">
        <v>433.98032275</v>
      </c>
      <c r="J36" s="20" t="n">
        <v>7.29141122</v>
      </c>
      <c r="K36" s="18" t="s">
        <v>182</v>
      </c>
      <c r="L36" s="20" t="s">
        <v>182</v>
      </c>
      <c r="M36" s="18" t="s">
        <v>182</v>
      </c>
      <c r="N36" s="20" t="s">
        <v>182</v>
      </c>
      <c r="O36" s="18" t="s">
        <v>182</v>
      </c>
      <c r="P36" s="20" t="s">
        <v>182</v>
      </c>
      <c r="Q36" s="18" t="s">
        <v>182</v>
      </c>
      <c r="R36" s="20" t="s">
        <v>182</v>
      </c>
      <c r="S36" s="18" t="n">
        <v>445.90175541</v>
      </c>
      <c r="T36" s="20" t="n">
        <v>9.388388389999999</v>
      </c>
    </row>
    <row r="37" spans="1:20">
      <c r="A37" s="15" t="s">
        <v>212</v>
      </c>
      <c r="B37" s="17" t="n">
        <v>5458</v>
      </c>
      <c r="C37" s="18">
        <f>(223.0/B37*100)</f>
        <v/>
      </c>
      <c r="D37" s="19" t="n">
        <v>5235</v>
      </c>
      <c r="E37" s="18" t="n">
        <v>499.56189629</v>
      </c>
      <c r="F37" s="20" t="n">
        <v>3.01590327</v>
      </c>
      <c r="G37" s="18" t="n">
        <v>432.6621523</v>
      </c>
      <c r="H37" s="20" t="n">
        <v>13.29209207</v>
      </c>
      <c r="I37" s="18" t="n">
        <v>428.60203483</v>
      </c>
      <c r="J37" s="20" t="n">
        <v>13.3491305</v>
      </c>
      <c r="K37" s="18" t="s">
        <v>182</v>
      </c>
      <c r="L37" s="20" t="s">
        <v>182</v>
      </c>
      <c r="M37" s="18" t="s">
        <v>182</v>
      </c>
      <c r="N37" s="20" t="s">
        <v>182</v>
      </c>
      <c r="O37" s="18" t="s">
        <v>182</v>
      </c>
      <c r="P37" s="20" t="s">
        <v>182</v>
      </c>
      <c r="Q37" s="18" t="s">
        <v>182</v>
      </c>
      <c r="R37" s="20" t="s">
        <v>182</v>
      </c>
      <c r="S37" s="18" t="n">
        <v>415.36125886</v>
      </c>
      <c r="T37" s="20" t="n">
        <v>8.281428829999999</v>
      </c>
    </row>
    <row r="38" spans="1:20">
      <c r="A38" s="15" t="s">
        <v>213</v>
      </c>
      <c r="B38" s="17" t="n">
        <v>5860</v>
      </c>
      <c r="C38" s="18">
        <f>(60.0/B38*100)</f>
        <v/>
      </c>
      <c r="D38" s="19" t="n">
        <v>5800</v>
      </c>
      <c r="E38" s="18" t="n">
        <v>524.98555121</v>
      </c>
      <c r="F38" s="20" t="n">
        <v>2.86474178</v>
      </c>
      <c r="G38" s="18" t="n">
        <v>413.97651492</v>
      </c>
      <c r="H38" s="20" t="n">
        <v>13.92592477</v>
      </c>
      <c r="I38" s="18" t="n">
        <v>442.07553782</v>
      </c>
      <c r="J38" s="20" t="n">
        <v>17.43271035</v>
      </c>
      <c r="K38" s="18" t="s">
        <v>182</v>
      </c>
      <c r="L38" s="20" t="s">
        <v>182</v>
      </c>
      <c r="M38" s="18" t="s">
        <v>182</v>
      </c>
      <c r="N38" s="20" t="s">
        <v>182</v>
      </c>
      <c r="O38" s="18" t="s">
        <v>182</v>
      </c>
      <c r="P38" s="20" t="s">
        <v>182</v>
      </c>
      <c r="Q38" s="18" t="s">
        <v>182</v>
      </c>
      <c r="R38" s="20" t="s">
        <v>182</v>
      </c>
      <c r="S38" s="18" t="n">
        <v>458.76841149</v>
      </c>
      <c r="T38" s="20" t="n">
        <v>8.343411420000001</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(5658.0/B40*100)</f>
        <v/>
      </c>
      <c r="D40" s="19" t="n">
        <v>8499</v>
      </c>
      <c r="E40" s="18" t="n">
        <v>496.52245067</v>
      </c>
      <c r="F40" s="20" t="n">
        <v>2.92326634</v>
      </c>
      <c r="G40" s="18" t="n">
        <v>411.44691689</v>
      </c>
      <c r="H40" s="20" t="n">
        <v>21.2136702</v>
      </c>
      <c r="I40" s="18" t="n">
        <v>459.57470924</v>
      </c>
      <c r="J40" s="20" t="n">
        <v>19.79308133</v>
      </c>
      <c r="K40" s="18" t="s">
        <v>182</v>
      </c>
      <c r="L40" s="20" t="s">
        <v>182</v>
      </c>
      <c r="M40" s="18" t="s">
        <v>182</v>
      </c>
      <c r="N40" s="20" t="s">
        <v>182</v>
      </c>
      <c r="O40" s="18" t="n">
        <v>491.16464222</v>
      </c>
      <c r="P40" s="20" t="n">
        <v>2.5540442</v>
      </c>
      <c r="Q40" s="18" t="s">
        <v>182</v>
      </c>
      <c r="R40" s="20" t="s">
        <v>182</v>
      </c>
      <c r="S40" s="18" t="n">
        <v>420.73190476</v>
      </c>
      <c r="T40" s="20" t="n">
        <v>9.84775993</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(2698.0/B46*100)</f>
        <v/>
      </c>
      <c r="D46" s="19" t="n">
        <v>20443</v>
      </c>
      <c r="E46" s="18" t="n">
        <v>396.15977914</v>
      </c>
      <c r="F46" s="20" t="n">
        <v>3.28291031</v>
      </c>
      <c r="G46" s="18" t="n">
        <v>338.32401085</v>
      </c>
      <c r="H46" s="20" t="n">
        <v>10.04994998</v>
      </c>
      <c r="I46" s="18" t="n">
        <v>347.00853314</v>
      </c>
      <c r="J46" s="20" t="n">
        <v>4.72215305</v>
      </c>
      <c r="K46" s="18" t="s">
        <v>182</v>
      </c>
      <c r="L46" s="20" t="s">
        <v>182</v>
      </c>
      <c r="M46" s="18" t="s">
        <v>182</v>
      </c>
      <c r="N46" s="20" t="s">
        <v>182</v>
      </c>
      <c r="O46" s="18" t="s">
        <v>182</v>
      </c>
      <c r="P46" s="20" t="s">
        <v>182</v>
      </c>
      <c r="Q46" s="18" t="s">
        <v>182</v>
      </c>
      <c r="R46" s="20" t="s">
        <v>182</v>
      </c>
      <c r="S46" s="18" t="n">
        <v>352.78693646</v>
      </c>
      <c r="T46" s="20" t="n">
        <v>5.14671424</v>
      </c>
    </row>
    <row r="47" spans="1:20">
      <c r="A47" s="15" t="s">
        <v>222</v>
      </c>
      <c r="B47" s="17" t="n">
        <v>5928</v>
      </c>
      <c r="C47" s="18">
        <f>(101.0/B47*100)</f>
        <v/>
      </c>
      <c r="D47" s="19" t="n">
        <v>5827</v>
      </c>
      <c r="E47" s="18" t="n">
        <v>452.41807453</v>
      </c>
      <c r="F47" s="20" t="n">
        <v>3.69258139</v>
      </c>
      <c r="G47" s="18" t="n">
        <v>372.35717048</v>
      </c>
      <c r="H47" s="20" t="n">
        <v>8.77697796</v>
      </c>
      <c r="I47" s="18" t="n">
        <v>381.08374104</v>
      </c>
      <c r="J47" s="20" t="n">
        <v>11.4403743</v>
      </c>
      <c r="K47" s="18" t="s">
        <v>182</v>
      </c>
      <c r="L47" s="20" t="s">
        <v>182</v>
      </c>
      <c r="M47" s="18" t="s">
        <v>182</v>
      </c>
      <c r="N47" s="20" t="s">
        <v>182</v>
      </c>
      <c r="O47" s="18" t="s">
        <v>182</v>
      </c>
      <c r="P47" s="20" t="s">
        <v>182</v>
      </c>
      <c r="Q47" s="18" t="s">
        <v>182</v>
      </c>
      <c r="R47" s="20" t="s">
        <v>182</v>
      </c>
      <c r="S47" s="18" t="n">
        <v>372.46987788</v>
      </c>
      <c r="T47" s="20" t="n">
        <v>7.35401544</v>
      </c>
    </row>
    <row r="48" spans="1:20">
      <c r="A48" s="15" t="s">
        <v>223</v>
      </c>
      <c r="B48" s="17" t="n">
        <v>9841</v>
      </c>
      <c r="C48" s="18">
        <f>(19.0/B48*100)</f>
        <v/>
      </c>
      <c r="D48" s="19" t="n">
        <v>9822</v>
      </c>
      <c r="E48" s="18" t="n">
        <v>560.2182589</v>
      </c>
      <c r="F48" s="20" t="n">
        <v>4.88848606</v>
      </c>
      <c r="G48" s="18" t="n">
        <v>511.07713966</v>
      </c>
      <c r="H48" s="20" t="n">
        <v>8.357854359999999</v>
      </c>
      <c r="I48" s="18" t="n">
        <v>473.34700223</v>
      </c>
      <c r="J48" s="20" t="n">
        <v>5.35772248</v>
      </c>
      <c r="K48" s="18" t="s">
        <v>182</v>
      </c>
      <c r="L48" s="20" t="s">
        <v>182</v>
      </c>
      <c r="M48" s="18" t="s">
        <v>182</v>
      </c>
      <c r="N48" s="20" t="s">
        <v>182</v>
      </c>
      <c r="O48" s="18" t="s">
        <v>182</v>
      </c>
      <c r="P48" s="20" t="s">
        <v>182</v>
      </c>
      <c r="Q48" s="18" t="s">
        <v>182</v>
      </c>
      <c r="R48" s="20" t="s">
        <v>182</v>
      </c>
      <c r="S48" s="18" t="n">
        <v>475.40592991</v>
      </c>
      <c r="T48" s="20" t="n">
        <v>16.54139414</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(941.0/B50*100)</f>
        <v/>
      </c>
      <c r="D50" s="19" t="n">
        <v>10854</v>
      </c>
      <c r="E50" s="18" t="n">
        <v>408.47414966</v>
      </c>
      <c r="F50" s="20" t="n">
        <v>2.38443898</v>
      </c>
      <c r="G50" s="18" t="n">
        <v>352.26693386</v>
      </c>
      <c r="H50" s="20" t="n">
        <v>10.53956475</v>
      </c>
      <c r="I50" s="18" t="n">
        <v>371.91060459</v>
      </c>
      <c r="J50" s="20" t="n">
        <v>3.29167561</v>
      </c>
      <c r="K50" s="18" t="s">
        <v>182</v>
      </c>
      <c r="L50" s="20" t="s">
        <v>182</v>
      </c>
      <c r="M50" s="18" t="s">
        <v>182</v>
      </c>
      <c r="N50" s="20" t="s">
        <v>182</v>
      </c>
      <c r="O50" s="18" t="s">
        <v>182</v>
      </c>
      <c r="P50" s="20" t="s">
        <v>182</v>
      </c>
      <c r="Q50" s="18" t="s">
        <v>182</v>
      </c>
      <c r="R50" s="20" t="s">
        <v>182</v>
      </c>
      <c r="S50" s="18" t="n">
        <v>355.77721174</v>
      </c>
      <c r="T50" s="20" t="n">
        <v>8.629948499999999</v>
      </c>
    </row>
    <row r="51" spans="1:20">
      <c r="A51" s="15" t="s">
        <v>226</v>
      </c>
      <c r="B51" s="17" t="n">
        <v>6866</v>
      </c>
      <c r="C51" s="18">
        <f>(115.0/B51*100)</f>
        <v/>
      </c>
      <c r="D51" s="19" t="n">
        <v>6751</v>
      </c>
      <c r="E51" s="18" t="n">
        <v>413.13065122</v>
      </c>
      <c r="F51" s="20" t="n">
        <v>2.9683217</v>
      </c>
      <c r="G51" s="18" t="n">
        <v>366.61138194</v>
      </c>
      <c r="H51" s="20" t="n">
        <v>8.439166419999999</v>
      </c>
      <c r="I51" s="18" t="n">
        <v>377.96185447</v>
      </c>
      <c r="J51" s="20" t="n">
        <v>3.71966634</v>
      </c>
      <c r="K51" s="18" t="s">
        <v>182</v>
      </c>
      <c r="L51" s="20" t="s">
        <v>182</v>
      </c>
      <c r="M51" s="18" t="s">
        <v>182</v>
      </c>
      <c r="N51" s="20" t="s">
        <v>182</v>
      </c>
      <c r="O51" s="18" t="n">
        <v>380.5422133</v>
      </c>
      <c r="P51" s="20" t="n">
        <v>4.31283207</v>
      </c>
      <c r="Q51" s="18" t="s">
        <v>182</v>
      </c>
      <c r="R51" s="20" t="s">
        <v>182</v>
      </c>
      <c r="S51" s="18" t="n">
        <v>382.97724417</v>
      </c>
      <c r="T51" s="20" t="n">
        <v>6.1960057</v>
      </c>
    </row>
    <row r="52" spans="1:20">
      <c r="A52" s="15" t="s">
        <v>227</v>
      </c>
      <c r="B52" s="17" t="n">
        <v>5809</v>
      </c>
      <c r="C52" s="18">
        <f>(115.0/B52*100)</f>
        <v/>
      </c>
      <c r="D52" s="19" t="n">
        <v>5694</v>
      </c>
      <c r="E52" s="18" t="n">
        <v>468.26885346</v>
      </c>
      <c r="F52" s="20" t="n">
        <v>2.85623283</v>
      </c>
      <c r="G52" s="18" t="n">
        <v>400.33586554</v>
      </c>
      <c r="H52" s="20" t="n">
        <v>11.2725104</v>
      </c>
      <c r="I52" s="18" t="n">
        <v>408.67213858</v>
      </c>
      <c r="J52" s="20" t="n">
        <v>10.7964175</v>
      </c>
      <c r="K52" s="18" t="s">
        <v>182</v>
      </c>
      <c r="L52" s="20" t="s">
        <v>182</v>
      </c>
      <c r="M52" s="18" t="s">
        <v>182</v>
      </c>
      <c r="N52" s="20" t="s">
        <v>182</v>
      </c>
      <c r="O52" s="18" t="s">
        <v>182</v>
      </c>
      <c r="P52" s="20" t="s">
        <v>182</v>
      </c>
      <c r="Q52" s="18" t="s">
        <v>182</v>
      </c>
      <c r="R52" s="20" t="s">
        <v>182</v>
      </c>
      <c r="S52" s="18" t="n">
        <v>398.99850644</v>
      </c>
      <c r="T52" s="20" t="n">
        <v>8.62636476</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(429.0/B54*100)</f>
        <v/>
      </c>
      <c r="D54" s="19" t="n">
        <v>4311</v>
      </c>
      <c r="E54" s="18" t="n">
        <v>344.25431647</v>
      </c>
      <c r="F54" s="20" t="n">
        <v>3.434674</v>
      </c>
      <c r="G54" s="18" t="n">
        <v>304.42485917</v>
      </c>
      <c r="H54" s="20" t="n">
        <v>6.97602156</v>
      </c>
      <c r="I54" s="18" t="n">
        <v>315.62085002</v>
      </c>
      <c r="J54" s="20" t="n">
        <v>4.52127228</v>
      </c>
      <c r="K54" s="18" t="s">
        <v>182</v>
      </c>
      <c r="L54" s="20" t="s">
        <v>182</v>
      </c>
      <c r="M54" s="18" t="s">
        <v>182</v>
      </c>
      <c r="N54" s="20" t="s">
        <v>182</v>
      </c>
      <c r="O54" s="18" t="s">
        <v>182</v>
      </c>
      <c r="P54" s="20" t="s">
        <v>182</v>
      </c>
      <c r="Q54" s="18" t="s">
        <v>182</v>
      </c>
      <c r="R54" s="20" t="s">
        <v>182</v>
      </c>
      <c r="S54" s="18" t="n">
        <v>281.78077215</v>
      </c>
      <c r="T54" s="20" t="n">
        <v>5.31898456</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(79.0/B56*100)</f>
        <v/>
      </c>
      <c r="D56" s="19" t="n">
        <v>5280</v>
      </c>
      <c r="E56" s="18" t="n">
        <v>550.86654787</v>
      </c>
      <c r="F56" s="20" t="n">
        <v>2.90227718</v>
      </c>
      <c r="G56" s="18" t="n">
        <v>475.92742575</v>
      </c>
      <c r="H56" s="20" t="n">
        <v>10.036658</v>
      </c>
      <c r="I56" s="18" t="n">
        <v>484.21878658</v>
      </c>
      <c r="J56" s="20" t="n">
        <v>12.33529231</v>
      </c>
      <c r="K56" s="18" t="s">
        <v>182</v>
      </c>
      <c r="L56" s="20" t="s">
        <v>182</v>
      </c>
      <c r="M56" s="18" t="s">
        <v>182</v>
      </c>
      <c r="N56" s="20" t="s">
        <v>182</v>
      </c>
      <c r="O56" s="18" t="s">
        <v>182</v>
      </c>
      <c r="P56" s="20" t="s">
        <v>182</v>
      </c>
      <c r="Q56" s="18" t="s">
        <v>182</v>
      </c>
      <c r="R56" s="20" t="s">
        <v>182</v>
      </c>
      <c r="S56" s="18" t="n">
        <v>523.38735865</v>
      </c>
      <c r="T56" s="20" t="n">
        <v>21.4473297</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(252.0/B61*100)</f>
        <v/>
      </c>
      <c r="D61" s="19" t="n">
        <v>6273</v>
      </c>
      <c r="E61" s="18" t="n">
        <v>484.99048064</v>
      </c>
      <c r="F61" s="20" t="n">
        <v>2.23635655</v>
      </c>
      <c r="G61" s="18" t="n">
        <v>407.52448627</v>
      </c>
      <c r="H61" s="20" t="n">
        <v>12.01447519</v>
      </c>
      <c r="I61" s="18" t="n">
        <v>416.34533919</v>
      </c>
      <c r="J61" s="20" t="n">
        <v>7.78551024</v>
      </c>
      <c r="K61" s="18" t="s">
        <v>182</v>
      </c>
      <c r="L61" s="20" t="s">
        <v>182</v>
      </c>
      <c r="M61" s="18" t="s">
        <v>182</v>
      </c>
      <c r="N61" s="20" t="s">
        <v>182</v>
      </c>
      <c r="O61" s="18" t="s">
        <v>182</v>
      </c>
      <c r="P61" s="20" t="s">
        <v>182</v>
      </c>
      <c r="Q61" s="18" t="s">
        <v>182</v>
      </c>
      <c r="R61" s="20" t="s">
        <v>182</v>
      </c>
      <c r="S61" s="18" t="n">
        <v>417.10032178</v>
      </c>
      <c r="T61" s="20" t="n">
        <v>9.21738912</v>
      </c>
    </row>
    <row r="62" spans="1:20">
      <c r="A62" s="15" t="s">
        <v>237</v>
      </c>
      <c r="B62" s="17" t="n">
        <v>4476</v>
      </c>
      <c r="C62" s="18">
        <f>(5.0/B62*100)</f>
        <v/>
      </c>
      <c r="D62" s="19" t="n">
        <v>4471</v>
      </c>
      <c r="E62" s="18" t="n">
        <v>545.82989679</v>
      </c>
      <c r="F62" s="20" t="n">
        <v>1.10215584</v>
      </c>
      <c r="G62" s="18" t="n">
        <v>470.70160114</v>
      </c>
      <c r="H62" s="20" t="n">
        <v>13.0556389</v>
      </c>
      <c r="I62" s="18" t="n">
        <v>496.90298546</v>
      </c>
      <c r="J62" s="20" t="n">
        <v>13.33466668</v>
      </c>
      <c r="K62" s="18" t="s">
        <v>182</v>
      </c>
      <c r="L62" s="20" t="s">
        <v>182</v>
      </c>
      <c r="M62" s="18" t="s">
        <v>182</v>
      </c>
      <c r="N62" s="20" t="s">
        <v>182</v>
      </c>
      <c r="O62" s="18" t="s">
        <v>182</v>
      </c>
      <c r="P62" s="20" t="s">
        <v>182</v>
      </c>
      <c r="Q62" s="18" t="s">
        <v>182</v>
      </c>
      <c r="R62" s="20" t="s">
        <v>182</v>
      </c>
      <c r="S62" s="18" t="n">
        <v>529.86075592</v>
      </c>
      <c r="T62" s="20" t="n">
        <v>14.87846943</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417.94031465</v>
      </c>
      <c r="F67" s="20" t="n">
        <v>3.55870322</v>
      </c>
      <c r="G67" s="18" t="n">
        <v>351.23546128</v>
      </c>
      <c r="H67" s="20" t="n">
        <v>7.88523636</v>
      </c>
      <c r="I67" s="18" t="n">
        <v>362.55419239</v>
      </c>
      <c r="J67" s="20" t="n">
        <v>2.71920782</v>
      </c>
      <c r="K67" s="18" t="s">
        <v>182</v>
      </c>
      <c r="L67" s="20" t="s">
        <v>182</v>
      </c>
      <c r="M67" s="18" t="s">
        <v>182</v>
      </c>
      <c r="N67" s="20" t="s">
        <v>182</v>
      </c>
      <c r="O67" s="18" t="s">
        <v>182</v>
      </c>
      <c r="P67" s="20" t="s">
        <v>182</v>
      </c>
      <c r="Q67" s="18" t="s">
        <v>182</v>
      </c>
      <c r="R67" s="20" t="s">
        <v>182</v>
      </c>
      <c r="S67" s="18" t="n">
        <v>293.83100227</v>
      </c>
      <c r="T67" s="20" t="n">
        <v>13.08475899</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498.91620852</v>
      </c>
      <c r="F70" s="20" t="n">
        <v>3.08700991</v>
      </c>
      <c r="G70" s="18" t="n">
        <v>444.9461706</v>
      </c>
      <c r="H70" s="20" t="n">
        <v>12.2345574</v>
      </c>
      <c r="I70" s="18" t="n">
        <v>474.84083871</v>
      </c>
      <c r="J70" s="20" t="n">
        <v>12.17900572</v>
      </c>
      <c r="K70" s="18" t="s">
        <v>182</v>
      </c>
      <c r="L70" s="20" t="s">
        <v>182</v>
      </c>
      <c r="M70" s="18" t="s">
        <v>182</v>
      </c>
      <c r="N70" s="20" t="s">
        <v>182</v>
      </c>
      <c r="O70" s="18" t="s">
        <v>182</v>
      </c>
      <c r="P70" s="20" t="s">
        <v>182</v>
      </c>
      <c r="Q70" s="18" t="s">
        <v>182</v>
      </c>
      <c r="R70" s="20" t="s">
        <v>182</v>
      </c>
      <c r="S70" s="18" t="n">
        <v>438.7627516</v>
      </c>
      <c r="T70" s="20" t="n">
        <v>7.83171262</v>
      </c>
    </row>
    <row r="71" spans="1:20">
      <c r="A71" s="15" t="s">
        <v>246</v>
      </c>
      <c r="B71" s="17" t="n">
        <v>6115</v>
      </c>
      <c r="C71" s="18">
        <f>(105.0/B71*100)</f>
        <v/>
      </c>
      <c r="D71" s="19" t="n">
        <v>6010</v>
      </c>
      <c r="E71" s="18" t="n">
        <v>567.23435453</v>
      </c>
      <c r="F71" s="20" t="n">
        <v>1.41461825</v>
      </c>
      <c r="G71" s="18" t="n">
        <v>533.006678</v>
      </c>
      <c r="H71" s="20" t="n">
        <v>13.45443255</v>
      </c>
      <c r="I71" s="18" t="n">
        <v>483.10652407</v>
      </c>
      <c r="J71" s="20" t="n">
        <v>10.39945691</v>
      </c>
      <c r="K71" s="18" t="s">
        <v>182</v>
      </c>
      <c r="L71" s="20" t="s">
        <v>182</v>
      </c>
      <c r="M71" s="18" t="s">
        <v>182</v>
      </c>
      <c r="N71" s="20" t="s">
        <v>182</v>
      </c>
      <c r="O71" s="18" t="s">
        <v>182</v>
      </c>
      <c r="P71" s="20" t="s">
        <v>182</v>
      </c>
      <c r="Q71" s="18" t="s">
        <v>182</v>
      </c>
      <c r="R71" s="20" t="s">
        <v>182</v>
      </c>
      <c r="S71" s="18" t="n">
        <v>487.77133182</v>
      </c>
      <c r="T71" s="20" t="n">
        <v>19.98162972</v>
      </c>
    </row>
    <row r="72" spans="1:20">
      <c r="A72" s="15" t="s">
        <v>247</v>
      </c>
      <c r="B72" s="17" t="n">
        <v>7708</v>
      </c>
      <c r="C72" s="18">
        <f>(8.0/B72*100)</f>
        <v/>
      </c>
      <c r="D72" s="19" t="n">
        <v>7700</v>
      </c>
      <c r="E72" s="18" t="n">
        <v>545.60081288</v>
      </c>
      <c r="F72" s="20" t="n">
        <v>2.97178261</v>
      </c>
      <c r="G72" s="18" t="n">
        <v>511.5411183</v>
      </c>
      <c r="H72" s="20" t="n">
        <v>11.19597122</v>
      </c>
      <c r="I72" s="18" t="n">
        <v>476.7910791</v>
      </c>
      <c r="J72" s="20" t="n">
        <v>10.09680096</v>
      </c>
      <c r="K72" s="18" t="s">
        <v>182</v>
      </c>
      <c r="L72" s="20" t="s">
        <v>182</v>
      </c>
      <c r="M72" s="18" t="s">
        <v>182</v>
      </c>
      <c r="N72" s="20" t="s">
        <v>182</v>
      </c>
      <c r="O72" s="18" t="s">
        <v>182</v>
      </c>
      <c r="P72" s="20" t="s">
        <v>182</v>
      </c>
      <c r="Q72" s="18" t="s">
        <v>182</v>
      </c>
      <c r="R72" s="20" t="s">
        <v>182</v>
      </c>
      <c r="S72" s="18" t="n">
        <v>519.98011811</v>
      </c>
      <c r="T72" s="20" t="n">
        <v>17.67247663</v>
      </c>
    </row>
    <row r="73" spans="1:20">
      <c r="A73" s="15" t="s">
        <v>248</v>
      </c>
      <c r="B73" s="17" t="n">
        <v>8249</v>
      </c>
      <c r="C73" s="18">
        <f>(222.0/B73*100)</f>
        <v/>
      </c>
      <c r="D73" s="19" t="n">
        <v>8027</v>
      </c>
      <c r="E73" s="18" t="n">
        <v>426.26925327</v>
      </c>
      <c r="F73" s="20" t="n">
        <v>3.56690307</v>
      </c>
      <c r="G73" s="18" t="n">
        <v>375.94813276</v>
      </c>
      <c r="H73" s="20" t="n">
        <v>7.01292565</v>
      </c>
      <c r="I73" s="18" t="n">
        <v>395.90789367</v>
      </c>
      <c r="J73" s="20" t="n">
        <v>3.76909362</v>
      </c>
      <c r="K73" s="18" t="s">
        <v>182</v>
      </c>
      <c r="L73" s="20" t="s">
        <v>182</v>
      </c>
      <c r="M73" s="18" t="s">
        <v>182</v>
      </c>
      <c r="N73" s="20" t="s">
        <v>182</v>
      </c>
      <c r="O73" s="18" t="s">
        <v>182</v>
      </c>
      <c r="P73" s="20" t="s">
        <v>182</v>
      </c>
      <c r="Q73" s="18" t="s">
        <v>182</v>
      </c>
      <c r="R73" s="20" t="s">
        <v>182</v>
      </c>
      <c r="S73" s="18" t="n">
        <v>376.26148922</v>
      </c>
      <c r="T73" s="20" t="n">
        <v>11.0049133</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(266.0/B77*100)</f>
        <v/>
      </c>
      <c r="D77" s="19" t="n">
        <v>5796</v>
      </c>
      <c r="E77" s="18" t="n">
        <v>429.53244003</v>
      </c>
      <c r="F77" s="20" t="n">
        <v>2.50470255</v>
      </c>
      <c r="G77" s="18" t="n">
        <v>362.75090528</v>
      </c>
      <c r="H77" s="20" t="n">
        <v>9.245442000000001</v>
      </c>
      <c r="I77" s="18" t="n">
        <v>384.57290486</v>
      </c>
      <c r="J77" s="20" t="n">
        <v>5.92134692</v>
      </c>
      <c r="K77" s="18" t="s">
        <v>182</v>
      </c>
      <c r="L77" s="20" t="s">
        <v>182</v>
      </c>
      <c r="M77" s="18" t="s">
        <v>182</v>
      </c>
      <c r="N77" s="20" t="s">
        <v>182</v>
      </c>
      <c r="O77" s="18" t="s">
        <v>182</v>
      </c>
      <c r="P77" s="20" t="s">
        <v>182</v>
      </c>
      <c r="Q77" s="18" t="s">
        <v>182</v>
      </c>
      <c r="R77" s="20" t="s">
        <v>182</v>
      </c>
      <c r="S77" s="18" t="n">
        <v>354.54281878</v>
      </c>
      <c r="T77" s="20" t="n">
        <v>5.80378827</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274</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488.13693413</v>
      </c>
      <c r="F7" s="20" t="n">
        <v>1.82413672</v>
      </c>
      <c r="G7" s="18" t="n">
        <v>511.91409693</v>
      </c>
      <c r="H7" s="20" t="n">
        <v>2.67954582</v>
      </c>
      <c r="I7" s="18" t="n">
        <v>504.12375856</v>
      </c>
      <c r="J7" s="20" t="n">
        <v>3.04188439</v>
      </c>
      <c r="K7" s="18" t="s">
        <v>182</v>
      </c>
      <c r="L7" s="20" t="s">
        <v>182</v>
      </c>
      <c r="M7" s="18" t="s">
        <v>182</v>
      </c>
      <c r="N7" s="20" t="s">
        <v>182</v>
      </c>
      <c r="O7" s="18" t="s">
        <v>182</v>
      </c>
      <c r="P7" s="20" t="s">
        <v>182</v>
      </c>
      <c r="Q7" s="18" t="s">
        <v>182</v>
      </c>
      <c r="R7" s="20" t="s">
        <v>182</v>
      </c>
      <c r="S7" s="18" t="n">
        <v>439.03263163</v>
      </c>
      <c r="T7" s="20" t="n">
        <v>7.28078948</v>
      </c>
    </row>
    <row r="8" spans="1:20">
      <c r="A8" s="15" t="s">
        <v>183</v>
      </c>
      <c r="B8" s="17" t="n">
        <v>7007</v>
      </c>
      <c r="C8" s="18">
        <f>(121.0/B8*100)</f>
        <v/>
      </c>
      <c r="D8" s="19" t="n">
        <v>6886</v>
      </c>
      <c r="E8" s="18" t="n">
        <v>495.13900281</v>
      </c>
      <c r="F8" s="20" t="n">
        <v>3.20507166</v>
      </c>
      <c r="G8" s="18" t="n">
        <v>509.25909907</v>
      </c>
      <c r="H8" s="20" t="n">
        <v>3.53981237</v>
      </c>
      <c r="I8" s="18" t="n">
        <v>502.02301968</v>
      </c>
      <c r="J8" s="20" t="n">
        <v>4.31075914</v>
      </c>
      <c r="K8" s="18" t="s">
        <v>182</v>
      </c>
      <c r="L8" s="20" t="s">
        <v>182</v>
      </c>
      <c r="M8" s="18" t="s">
        <v>182</v>
      </c>
      <c r="N8" s="20" t="s">
        <v>182</v>
      </c>
      <c r="O8" s="18" t="n">
        <v>301.63126691</v>
      </c>
      <c r="P8" s="20" t="n">
        <v>25.14921031</v>
      </c>
      <c r="Q8" s="18" t="s">
        <v>182</v>
      </c>
      <c r="R8" s="20" t="s">
        <v>182</v>
      </c>
      <c r="S8" s="18" t="n">
        <v>428.99952661</v>
      </c>
      <c r="T8" s="20" t="n">
        <v>9.31132972</v>
      </c>
    </row>
    <row r="9" spans="1:20">
      <c r="A9" s="15" t="s">
        <v>184</v>
      </c>
      <c r="B9" s="17" t="n">
        <v>9651</v>
      </c>
      <c r="C9" s="18">
        <f>(461.0/B9*100)</f>
        <v/>
      </c>
      <c r="D9" s="19" t="n">
        <v>9190</v>
      </c>
      <c r="E9" s="18" t="n">
        <v>511.83452943</v>
      </c>
      <c r="F9" s="20" t="n">
        <v>2.45424844</v>
      </c>
      <c r="G9" s="18" t="n">
        <v>520.93350925</v>
      </c>
      <c r="H9" s="20" t="n">
        <v>3.05223806</v>
      </c>
      <c r="I9" s="18" t="n">
        <v>519.60968318</v>
      </c>
      <c r="J9" s="20" t="n">
        <v>3.99429253</v>
      </c>
      <c r="K9" s="18" t="s">
        <v>182</v>
      </c>
      <c r="L9" s="20" t="s">
        <v>182</v>
      </c>
      <c r="M9" s="18" t="s">
        <v>182</v>
      </c>
      <c r="N9" s="20" t="s">
        <v>182</v>
      </c>
      <c r="O9" s="18" t="n">
        <v>357.98454354</v>
      </c>
      <c r="P9" s="20" t="n">
        <v>11.51846445</v>
      </c>
      <c r="Q9" s="18" t="s">
        <v>182</v>
      </c>
      <c r="R9" s="20" t="s">
        <v>182</v>
      </c>
      <c r="S9" s="18" t="n">
        <v>429.3139157</v>
      </c>
      <c r="T9" s="20" t="n">
        <v>8.897216930000001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(98.0/B11*100)</f>
        <v/>
      </c>
      <c r="D11" s="19" t="n">
        <v>6955</v>
      </c>
      <c r="E11" s="18" t="n">
        <v>433.62495055</v>
      </c>
      <c r="F11" s="20" t="n">
        <v>3.2349918</v>
      </c>
      <c r="G11" s="18" t="n">
        <v>433.31296804</v>
      </c>
      <c r="H11" s="20" t="n">
        <v>3.32283056</v>
      </c>
      <c r="I11" s="18" t="n">
        <v>409.23219983</v>
      </c>
      <c r="J11" s="20" t="n">
        <v>3.40751408</v>
      </c>
      <c r="K11" s="18" t="s">
        <v>182</v>
      </c>
      <c r="L11" s="20" t="s">
        <v>182</v>
      </c>
      <c r="M11" s="18" t="s">
        <v>182</v>
      </c>
      <c r="N11" s="20" t="s">
        <v>182</v>
      </c>
      <c r="O11" s="18" t="s">
        <v>182</v>
      </c>
      <c r="P11" s="20" t="s">
        <v>182</v>
      </c>
      <c r="Q11" s="18" t="s">
        <v>182</v>
      </c>
      <c r="R11" s="20" t="s">
        <v>182</v>
      </c>
      <c r="S11" s="18" t="n">
        <v>384.49598762</v>
      </c>
      <c r="T11" s="20" t="n">
        <v>9.39594469</v>
      </c>
    </row>
    <row r="12" spans="1:20">
      <c r="A12" s="15" t="s">
        <v>187</v>
      </c>
      <c r="B12" s="17" t="n">
        <v>6894</v>
      </c>
      <c r="C12" s="18">
        <f>(124.0/B12*100)</f>
        <v/>
      </c>
      <c r="D12" s="19" t="n">
        <v>6770</v>
      </c>
      <c r="E12" s="18" t="n">
        <v>482.94317726</v>
      </c>
      <c r="F12" s="20" t="n">
        <v>2.78830835</v>
      </c>
      <c r="G12" s="18" t="n">
        <v>507.01764313</v>
      </c>
      <c r="H12" s="20" t="n">
        <v>3.50030681</v>
      </c>
      <c r="I12" s="18" t="n">
        <v>508.63968913</v>
      </c>
      <c r="J12" s="20" t="n">
        <v>2.64444472</v>
      </c>
      <c r="K12" s="18" t="s">
        <v>182</v>
      </c>
      <c r="L12" s="20" t="s">
        <v>182</v>
      </c>
      <c r="M12" s="18" t="s">
        <v>182</v>
      </c>
      <c r="N12" s="20" t="s">
        <v>182</v>
      </c>
      <c r="O12" s="18" t="n">
        <v>340.98506961</v>
      </c>
      <c r="P12" s="20" t="n">
        <v>12.52444664</v>
      </c>
      <c r="Q12" s="18" t="s">
        <v>182</v>
      </c>
      <c r="R12" s="20" t="s">
        <v>182</v>
      </c>
      <c r="S12" s="18" t="n">
        <v>417.24418935</v>
      </c>
      <c r="T12" s="20" t="n">
        <v>8.158574120000001</v>
      </c>
    </row>
    <row r="13" spans="1:20">
      <c r="A13" s="15" t="s">
        <v>188</v>
      </c>
      <c r="B13" s="17" t="n">
        <v>7161</v>
      </c>
      <c r="C13" s="18">
        <f>(300.0/B13*100)</f>
        <v/>
      </c>
      <c r="D13" s="19" t="n">
        <v>6861</v>
      </c>
      <c r="E13" s="18" t="n">
        <v>512.74907914</v>
      </c>
      <c r="F13" s="20" t="n">
        <v>2.72024887</v>
      </c>
      <c r="G13" s="18" t="n">
        <v>527.83353081</v>
      </c>
      <c r="H13" s="20" t="n">
        <v>2.96217168</v>
      </c>
      <c r="I13" s="18" t="n">
        <v>509.17673365</v>
      </c>
      <c r="J13" s="20" t="n">
        <v>4.15928737</v>
      </c>
      <c r="K13" s="18" t="s">
        <v>182</v>
      </c>
      <c r="L13" s="20" t="s">
        <v>182</v>
      </c>
      <c r="M13" s="18" t="s">
        <v>182</v>
      </c>
      <c r="N13" s="20" t="s">
        <v>182</v>
      </c>
      <c r="O13" s="18" t="n">
        <v>447.51533769</v>
      </c>
      <c r="P13" s="20" t="n">
        <v>5.97365007</v>
      </c>
      <c r="Q13" s="18" t="s">
        <v>182</v>
      </c>
      <c r="R13" s="20" t="s">
        <v>182</v>
      </c>
      <c r="S13" s="18" t="n">
        <v>441.10067896</v>
      </c>
      <c r="T13" s="20" t="n">
        <v>7.3787312</v>
      </c>
    </row>
    <row r="14" spans="1:20">
      <c r="A14" s="15" t="s">
        <v>189</v>
      </c>
      <c r="B14" s="17" t="n">
        <v>5587</v>
      </c>
      <c r="C14" s="18">
        <f>(183.0/B14*100)</f>
        <v/>
      </c>
      <c r="D14" s="19" t="n">
        <v>5404</v>
      </c>
      <c r="E14" s="18" t="n">
        <v>510.24250757</v>
      </c>
      <c r="F14" s="20" t="n">
        <v>2.79235994</v>
      </c>
      <c r="G14" s="18" t="n">
        <v>530.65823154</v>
      </c>
      <c r="H14" s="20" t="n">
        <v>3.92915654</v>
      </c>
      <c r="I14" s="18" t="n">
        <v>525.30603712</v>
      </c>
      <c r="J14" s="20" t="n">
        <v>2.61143417</v>
      </c>
      <c r="K14" s="18" t="s">
        <v>182</v>
      </c>
      <c r="L14" s="20" t="s">
        <v>182</v>
      </c>
      <c r="M14" s="18" t="s">
        <v>182</v>
      </c>
      <c r="N14" s="20" t="s">
        <v>182</v>
      </c>
      <c r="O14" s="18" t="s">
        <v>182</v>
      </c>
      <c r="P14" s="20" t="s">
        <v>182</v>
      </c>
      <c r="Q14" s="18" t="s">
        <v>182</v>
      </c>
      <c r="R14" s="20" t="s">
        <v>182</v>
      </c>
      <c r="S14" s="18" t="n">
        <v>481.8920824</v>
      </c>
      <c r="T14" s="20" t="n">
        <v>13.7672018</v>
      </c>
    </row>
    <row r="15" spans="1:20">
      <c r="A15" s="15" t="s">
        <v>190</v>
      </c>
      <c r="B15" s="17" t="n">
        <v>5882</v>
      </c>
      <c r="C15" s="18">
        <f>(127.0/B15*100)</f>
        <v/>
      </c>
      <c r="D15" s="19" t="n">
        <v>5755</v>
      </c>
      <c r="E15" s="18" t="n">
        <v>509.39935778</v>
      </c>
      <c r="F15" s="20" t="n">
        <v>2.22194814</v>
      </c>
      <c r="G15" s="18" t="n">
        <v>525.96065801</v>
      </c>
      <c r="H15" s="20" t="n">
        <v>3.21125075</v>
      </c>
      <c r="I15" s="18" t="n">
        <v>514.12566668</v>
      </c>
      <c r="J15" s="20" t="n">
        <v>4.55674694</v>
      </c>
      <c r="K15" s="18" t="s">
        <v>182</v>
      </c>
      <c r="L15" s="20" t="s">
        <v>182</v>
      </c>
      <c r="M15" s="18" t="s">
        <v>182</v>
      </c>
      <c r="N15" s="20" t="s">
        <v>182</v>
      </c>
      <c r="O15" s="18" t="n">
        <v>368.85220715</v>
      </c>
      <c r="P15" s="20" t="n">
        <v>14.5875493</v>
      </c>
      <c r="Q15" s="18" t="s">
        <v>182</v>
      </c>
      <c r="R15" s="20" t="s">
        <v>182</v>
      </c>
      <c r="S15" s="18" t="n">
        <v>459.14771538</v>
      </c>
      <c r="T15" s="20" t="n">
        <v>12.51865224</v>
      </c>
    </row>
    <row r="16" spans="1:20">
      <c r="A16" s="15" t="s">
        <v>191</v>
      </c>
      <c r="B16" s="17" t="n">
        <v>6108</v>
      </c>
      <c r="C16" s="18">
        <f>(235.0/B16*100)</f>
        <v/>
      </c>
      <c r="D16" s="19" t="n">
        <v>5873</v>
      </c>
      <c r="E16" s="18" t="n">
        <v>492.96788861</v>
      </c>
      <c r="F16" s="20" t="n">
        <v>2.08262942</v>
      </c>
      <c r="G16" s="18" t="n">
        <v>513.74204427</v>
      </c>
      <c r="H16" s="20" t="n">
        <v>3.28681728</v>
      </c>
      <c r="I16" s="18" t="n">
        <v>504.58100967</v>
      </c>
      <c r="J16" s="20" t="n">
        <v>4.77590845</v>
      </c>
      <c r="K16" s="18" t="s">
        <v>182</v>
      </c>
      <c r="L16" s="20" t="s">
        <v>182</v>
      </c>
      <c r="M16" s="18" t="s">
        <v>182</v>
      </c>
      <c r="N16" s="20" t="s">
        <v>182</v>
      </c>
      <c r="O16" s="18" t="s">
        <v>182</v>
      </c>
      <c r="P16" s="20" t="s">
        <v>182</v>
      </c>
      <c r="Q16" s="18" t="s">
        <v>182</v>
      </c>
      <c r="R16" s="20" t="s">
        <v>182</v>
      </c>
      <c r="S16" s="18" t="n">
        <v>405.10109038</v>
      </c>
      <c r="T16" s="20" t="n">
        <v>8.74235665</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452.84105067</v>
      </c>
      <c r="F18" s="20" t="n">
        <v>3.82663581</v>
      </c>
      <c r="G18" s="18" t="n">
        <v>460.73863695</v>
      </c>
      <c r="H18" s="20" t="n">
        <v>4.677553</v>
      </c>
      <c r="I18" s="18" t="n">
        <v>457.59145906</v>
      </c>
      <c r="J18" s="20" t="n">
        <v>4.34189241</v>
      </c>
      <c r="K18" s="18" t="s">
        <v>182</v>
      </c>
      <c r="L18" s="20" t="s">
        <v>182</v>
      </c>
      <c r="M18" s="18" t="s">
        <v>182</v>
      </c>
      <c r="N18" s="20" t="s">
        <v>182</v>
      </c>
      <c r="O18" s="18" t="s">
        <v>182</v>
      </c>
      <c r="P18" s="20" t="s">
        <v>182</v>
      </c>
      <c r="Q18" s="18" t="s">
        <v>182</v>
      </c>
      <c r="R18" s="20" t="s">
        <v>182</v>
      </c>
      <c r="S18" s="18" t="n">
        <v>399.19128995</v>
      </c>
      <c r="T18" s="20" t="n">
        <v>10.4479527</v>
      </c>
    </row>
    <row r="19" spans="1:20">
      <c r="A19" s="15" t="s">
        <v>194</v>
      </c>
      <c r="B19" s="17" t="n">
        <v>5658</v>
      </c>
      <c r="C19" s="18">
        <f>(120.0/B19*100)</f>
        <v/>
      </c>
      <c r="D19" s="19" t="n">
        <v>5538</v>
      </c>
      <c r="E19" s="18" t="n">
        <v>469.08157352</v>
      </c>
      <c r="F19" s="20" t="n">
        <v>3.43793857</v>
      </c>
      <c r="G19" s="18" t="n">
        <v>482.27299934</v>
      </c>
      <c r="H19" s="20" t="n">
        <v>3.88942684</v>
      </c>
      <c r="I19" s="18" t="n">
        <v>490.73892117</v>
      </c>
      <c r="J19" s="20" t="n">
        <v>3.47877546</v>
      </c>
      <c r="K19" s="18" t="s">
        <v>182</v>
      </c>
      <c r="L19" s="20" t="s">
        <v>182</v>
      </c>
      <c r="M19" s="18" t="s">
        <v>182</v>
      </c>
      <c r="N19" s="20" t="s">
        <v>182</v>
      </c>
      <c r="O19" s="18" t="s">
        <v>182</v>
      </c>
      <c r="P19" s="20" t="s">
        <v>182</v>
      </c>
      <c r="Q19" s="18" t="s">
        <v>182</v>
      </c>
      <c r="R19" s="20" t="s">
        <v>182</v>
      </c>
      <c r="S19" s="18" t="n">
        <v>393.8417089</v>
      </c>
      <c r="T19" s="20" t="n">
        <v>9.71946084</v>
      </c>
    </row>
    <row r="20" spans="1:20">
      <c r="A20" s="15" t="s">
        <v>195</v>
      </c>
      <c r="B20" s="17" t="n">
        <v>3371</v>
      </c>
      <c r="C20" s="18">
        <f>(81.0/B20*100)</f>
        <v/>
      </c>
      <c r="D20" s="19" t="n">
        <v>3290</v>
      </c>
      <c r="E20" s="18" t="n">
        <v>483.46311854</v>
      </c>
      <c r="F20" s="20" t="n">
        <v>3.00455897</v>
      </c>
      <c r="G20" s="18" t="n">
        <v>506.73422205</v>
      </c>
      <c r="H20" s="20" t="n">
        <v>3.41087895</v>
      </c>
      <c r="I20" s="18" t="n">
        <v>480.32461439</v>
      </c>
      <c r="J20" s="20" t="n">
        <v>4.67084946</v>
      </c>
      <c r="K20" s="18" t="s">
        <v>182</v>
      </c>
      <c r="L20" s="20" t="s">
        <v>182</v>
      </c>
      <c r="M20" s="18" t="s">
        <v>182</v>
      </c>
      <c r="N20" s="20" t="s">
        <v>182</v>
      </c>
      <c r="O20" s="18" t="s">
        <v>182</v>
      </c>
      <c r="P20" s="20" t="s">
        <v>182</v>
      </c>
      <c r="Q20" s="18" t="s">
        <v>182</v>
      </c>
      <c r="R20" s="20" t="s">
        <v>182</v>
      </c>
      <c r="S20" s="18" t="n">
        <v>421.70915413</v>
      </c>
      <c r="T20" s="20" t="n">
        <v>15.07551507</v>
      </c>
    </row>
    <row r="21" spans="1:20">
      <c r="A21" s="15" t="s">
        <v>196</v>
      </c>
      <c r="B21" s="17" t="n">
        <v>5741</v>
      </c>
      <c r="C21" s="18">
        <f>(72.0/B21*100)</f>
        <v/>
      </c>
      <c r="D21" s="19" t="n">
        <v>5669</v>
      </c>
      <c r="E21" s="18" t="n">
        <v>506.25066206</v>
      </c>
      <c r="F21" s="20" t="n">
        <v>2.43976557</v>
      </c>
      <c r="G21" s="18" t="n">
        <v>505.07013533</v>
      </c>
      <c r="H21" s="20" t="n">
        <v>3.15257141</v>
      </c>
      <c r="I21" s="18" t="n">
        <v>492.42255322</v>
      </c>
      <c r="J21" s="20" t="n">
        <v>4.42744856</v>
      </c>
      <c r="K21" s="18" t="s">
        <v>182</v>
      </c>
      <c r="L21" s="20" t="s">
        <v>182</v>
      </c>
      <c r="M21" s="18" t="s">
        <v>182</v>
      </c>
      <c r="N21" s="20" t="s">
        <v>182</v>
      </c>
      <c r="O21" s="18" t="s">
        <v>182</v>
      </c>
      <c r="P21" s="20" t="s">
        <v>182</v>
      </c>
      <c r="Q21" s="18" t="s">
        <v>182</v>
      </c>
      <c r="R21" s="20" t="s">
        <v>182</v>
      </c>
      <c r="S21" s="18" t="n">
        <v>457.98338931</v>
      </c>
      <c r="T21" s="20" t="n">
        <v>9.92071443</v>
      </c>
    </row>
    <row r="22" spans="1:20">
      <c r="A22" s="15" t="s">
        <v>197</v>
      </c>
      <c r="B22" s="17" t="n">
        <v>6598</v>
      </c>
      <c r="C22" s="18">
        <f>(93.0/B22*100)</f>
        <v/>
      </c>
      <c r="D22" s="19" t="n">
        <v>6505</v>
      </c>
      <c r="E22" s="18" t="n">
        <v>460.74206559</v>
      </c>
      <c r="F22" s="20" t="n">
        <v>4.31150253</v>
      </c>
      <c r="G22" s="18" t="n">
        <v>487.56416915</v>
      </c>
      <c r="H22" s="20" t="n">
        <v>3.95333548</v>
      </c>
      <c r="I22" s="18" t="n">
        <v>487.75768064</v>
      </c>
      <c r="J22" s="20" t="n">
        <v>6.4983284</v>
      </c>
      <c r="K22" s="18" t="s">
        <v>182</v>
      </c>
      <c r="L22" s="20" t="s">
        <v>182</v>
      </c>
      <c r="M22" s="18" t="s">
        <v>182</v>
      </c>
      <c r="N22" s="20" t="s">
        <v>182</v>
      </c>
      <c r="O22" s="18" t="n">
        <v>465.3184081</v>
      </c>
      <c r="P22" s="20" t="n">
        <v>9.52311205</v>
      </c>
      <c r="Q22" s="18" t="s">
        <v>182</v>
      </c>
      <c r="R22" s="20" t="s">
        <v>182</v>
      </c>
      <c r="S22" s="18" t="n">
        <v>376.67447703</v>
      </c>
      <c r="T22" s="20" t="n">
        <v>8.68796247</v>
      </c>
    </row>
    <row r="23" spans="1:20">
      <c r="A23" s="15" t="s">
        <v>198</v>
      </c>
      <c r="B23" s="17" t="n">
        <v>11583</v>
      </c>
      <c r="C23" s="18">
        <f>(499.0/B23*100)</f>
        <v/>
      </c>
      <c r="D23" s="19" t="n">
        <v>11084</v>
      </c>
      <c r="E23" s="18" t="n">
        <v>494.19836056</v>
      </c>
      <c r="F23" s="20" t="n">
        <v>3.32500685</v>
      </c>
      <c r="G23" s="18" t="n">
        <v>497.69676637</v>
      </c>
      <c r="H23" s="20" t="n">
        <v>4.03672017</v>
      </c>
      <c r="I23" s="18" t="n">
        <v>483.17955258</v>
      </c>
      <c r="J23" s="20" t="n">
        <v>4.41983193</v>
      </c>
      <c r="K23" s="18" t="s">
        <v>182</v>
      </c>
      <c r="L23" s="20" t="s">
        <v>182</v>
      </c>
      <c r="M23" s="18" t="s">
        <v>182</v>
      </c>
      <c r="N23" s="20" t="s">
        <v>182</v>
      </c>
      <c r="O23" s="18" t="s">
        <v>182</v>
      </c>
      <c r="P23" s="20" t="s">
        <v>182</v>
      </c>
      <c r="Q23" s="18" t="s">
        <v>182</v>
      </c>
      <c r="R23" s="20" t="s">
        <v>182</v>
      </c>
      <c r="S23" s="18" t="n">
        <v>440.83209942</v>
      </c>
      <c r="T23" s="20" t="n">
        <v>10.4614191</v>
      </c>
    </row>
    <row r="24" spans="1:20">
      <c r="A24" s="15" t="s">
        <v>199</v>
      </c>
      <c r="B24" s="17" t="n">
        <v>6647</v>
      </c>
      <c r="C24" s="18">
        <f>(13.0/B24*100)</f>
        <v/>
      </c>
      <c r="D24" s="19" t="n">
        <v>6634</v>
      </c>
      <c r="E24" s="18" t="n">
        <v>533.2301650000001</v>
      </c>
      <c r="F24" s="20" t="n">
        <v>3.51876957</v>
      </c>
      <c r="G24" s="18" t="n">
        <v>543.65634641</v>
      </c>
      <c r="H24" s="20" t="n">
        <v>3.55880031</v>
      </c>
      <c r="I24" s="18" t="n">
        <v>519.5756563</v>
      </c>
      <c r="J24" s="20" t="n">
        <v>4.15342782</v>
      </c>
      <c r="K24" s="18" t="s">
        <v>182</v>
      </c>
      <c r="L24" s="20" t="s">
        <v>182</v>
      </c>
      <c r="M24" s="18" t="s">
        <v>182</v>
      </c>
      <c r="N24" s="20" t="s">
        <v>182</v>
      </c>
      <c r="O24" s="18" t="s">
        <v>182</v>
      </c>
      <c r="P24" s="20" t="s">
        <v>182</v>
      </c>
      <c r="Q24" s="18" t="s">
        <v>182</v>
      </c>
      <c r="R24" s="20" t="s">
        <v>182</v>
      </c>
      <c r="S24" s="18" t="n">
        <v>465.75244149</v>
      </c>
      <c r="T24" s="20" t="n">
        <v>17.90953251</v>
      </c>
    </row>
    <row r="25" spans="1:20">
      <c r="A25" s="15" t="s">
        <v>200</v>
      </c>
      <c r="B25" s="17" t="n">
        <v>5581</v>
      </c>
      <c r="C25" s="18">
        <f>(28.0/B25*100)</f>
        <v/>
      </c>
      <c r="D25" s="19" t="n">
        <v>5553</v>
      </c>
      <c r="E25" s="18" t="n">
        <v>513.7123389</v>
      </c>
      <c r="F25" s="20" t="n">
        <v>5.86401296</v>
      </c>
      <c r="G25" s="18" t="n">
        <v>531.07746314</v>
      </c>
      <c r="H25" s="20" t="n">
        <v>4.48911339</v>
      </c>
      <c r="I25" s="18" t="n">
        <v>525.98132823</v>
      </c>
      <c r="J25" s="20" t="n">
        <v>3.99060608</v>
      </c>
      <c r="K25" s="18" t="s">
        <v>182</v>
      </c>
      <c r="L25" s="20" t="s">
        <v>182</v>
      </c>
      <c r="M25" s="18" t="s">
        <v>182</v>
      </c>
      <c r="N25" s="20" t="s">
        <v>182</v>
      </c>
      <c r="O25" s="18" t="s">
        <v>182</v>
      </c>
      <c r="P25" s="20" t="s">
        <v>182</v>
      </c>
      <c r="Q25" s="18" t="s">
        <v>182</v>
      </c>
      <c r="R25" s="20" t="s">
        <v>182</v>
      </c>
      <c r="S25" s="18" t="n">
        <v>492.10013638</v>
      </c>
      <c r="T25" s="20" t="n">
        <v>13.47099505</v>
      </c>
    </row>
    <row r="26" spans="1:20">
      <c r="A26" s="15" t="s">
        <v>201</v>
      </c>
      <c r="B26" s="17" t="n">
        <v>4869</v>
      </c>
      <c r="C26" s="18">
        <f>(95.0/B26*100)</f>
        <v/>
      </c>
      <c r="D26" s="19" t="n">
        <v>4774</v>
      </c>
      <c r="E26" s="18" t="n">
        <v>471.6134966</v>
      </c>
      <c r="F26" s="20" t="n">
        <v>2.97911774</v>
      </c>
      <c r="G26" s="18" t="n">
        <v>474.83756907</v>
      </c>
      <c r="H26" s="20" t="n">
        <v>4.24838446</v>
      </c>
      <c r="I26" s="18" t="n">
        <v>493.7794721</v>
      </c>
      <c r="J26" s="20" t="n">
        <v>2.28510126</v>
      </c>
      <c r="K26" s="18" t="s">
        <v>182</v>
      </c>
      <c r="L26" s="20" t="s">
        <v>182</v>
      </c>
      <c r="M26" s="18" t="s">
        <v>182</v>
      </c>
      <c r="N26" s="20" t="s">
        <v>182</v>
      </c>
      <c r="O26" s="18" t="s">
        <v>182</v>
      </c>
      <c r="P26" s="20" t="s">
        <v>182</v>
      </c>
      <c r="Q26" s="18" t="s">
        <v>182</v>
      </c>
      <c r="R26" s="20" t="s">
        <v>182</v>
      </c>
      <c r="S26" s="18" t="n">
        <v>436.89559904</v>
      </c>
      <c r="T26" s="20" t="n">
        <v>10.70958125</v>
      </c>
    </row>
    <row r="27" spans="1:20">
      <c r="A27" s="15" t="s">
        <v>202</v>
      </c>
      <c r="B27" s="17" t="n">
        <v>5299</v>
      </c>
      <c r="C27" s="18">
        <f>(154.0/B27*100)</f>
        <v/>
      </c>
      <c r="D27" s="19" t="n">
        <v>5145</v>
      </c>
      <c r="E27" s="18" t="n">
        <v>482.99587724</v>
      </c>
      <c r="F27" s="20" t="n">
        <v>1.73705483</v>
      </c>
      <c r="G27" s="18" t="n">
        <v>499.553415</v>
      </c>
      <c r="H27" s="20" t="n">
        <v>3.41399277</v>
      </c>
      <c r="I27" s="18" t="n">
        <v>503.07836151</v>
      </c>
      <c r="J27" s="20" t="n">
        <v>4.16903058</v>
      </c>
      <c r="K27" s="18" t="s">
        <v>182</v>
      </c>
      <c r="L27" s="20" t="s">
        <v>182</v>
      </c>
      <c r="M27" s="18" t="s">
        <v>182</v>
      </c>
      <c r="N27" s="20" t="s">
        <v>182</v>
      </c>
      <c r="O27" s="18" t="s">
        <v>182</v>
      </c>
      <c r="P27" s="20" t="s">
        <v>182</v>
      </c>
      <c r="Q27" s="18" t="s">
        <v>182</v>
      </c>
      <c r="R27" s="20" t="s">
        <v>182</v>
      </c>
      <c r="S27" s="18" t="n">
        <v>421.18222545</v>
      </c>
      <c r="T27" s="20" t="n">
        <v>6.18969404</v>
      </c>
    </row>
    <row r="28" spans="1:20">
      <c r="A28" s="15" t="s">
        <v>203</v>
      </c>
      <c r="B28" s="17" t="n">
        <v>7568</v>
      </c>
      <c r="C28" s="18">
        <f>(120.0/B28*100)</f>
        <v/>
      </c>
      <c r="D28" s="19" t="n">
        <v>7448</v>
      </c>
      <c r="E28" s="18" t="n">
        <v>421.9887039</v>
      </c>
      <c r="F28" s="20" t="n">
        <v>3.27412123</v>
      </c>
      <c r="G28" s="18" t="n">
        <v>416.28158738</v>
      </c>
      <c r="H28" s="20" t="n">
        <v>4.32565026</v>
      </c>
      <c r="I28" s="18" t="n">
        <v>401.09786444</v>
      </c>
      <c r="J28" s="20" t="n">
        <v>2.45478918</v>
      </c>
      <c r="K28" s="18" t="s">
        <v>182</v>
      </c>
      <c r="L28" s="20" t="s">
        <v>182</v>
      </c>
      <c r="M28" s="18" t="s">
        <v>182</v>
      </c>
      <c r="N28" s="20" t="s">
        <v>182</v>
      </c>
      <c r="O28" s="18" t="s">
        <v>182</v>
      </c>
      <c r="P28" s="20" t="s">
        <v>182</v>
      </c>
      <c r="Q28" s="18" t="s">
        <v>182</v>
      </c>
      <c r="R28" s="20" t="s">
        <v>182</v>
      </c>
      <c r="S28" s="18" t="n">
        <v>373.67274064</v>
      </c>
      <c r="T28" s="20" t="n">
        <v>9.854650120000001</v>
      </c>
    </row>
    <row r="29" spans="1:20">
      <c r="A29" s="15" t="s">
        <v>204</v>
      </c>
      <c r="B29" s="17" t="n">
        <v>5385</v>
      </c>
      <c r="C29" s="18">
        <f>(35.0/B29*100)</f>
        <v/>
      </c>
      <c r="D29" s="19" t="n">
        <v>5350</v>
      </c>
      <c r="E29" s="18" t="n">
        <v>515.03970233</v>
      </c>
      <c r="F29" s="20" t="n">
        <v>2.35757821</v>
      </c>
      <c r="G29" s="18" t="n">
        <v>529.6961284</v>
      </c>
      <c r="H29" s="20" t="n">
        <v>3.24686144</v>
      </c>
      <c r="I29" s="18" t="n">
        <v>508.49142725</v>
      </c>
      <c r="J29" s="20" t="n">
        <v>5.32703783</v>
      </c>
      <c r="K29" s="18" t="s">
        <v>182</v>
      </c>
      <c r="L29" s="20" t="s">
        <v>182</v>
      </c>
      <c r="M29" s="18" t="s">
        <v>182</v>
      </c>
      <c r="N29" s="20" t="s">
        <v>182</v>
      </c>
      <c r="O29" s="18" t="n">
        <v>335.3902018</v>
      </c>
      <c r="P29" s="20" t="n">
        <v>12.1685767</v>
      </c>
      <c r="Q29" s="18" t="s">
        <v>182</v>
      </c>
      <c r="R29" s="20" t="s">
        <v>182</v>
      </c>
      <c r="S29" s="18" t="n">
        <v>451.24800299</v>
      </c>
      <c r="T29" s="20" t="n">
        <v>12.89416646</v>
      </c>
    </row>
    <row r="30" spans="1:20">
      <c r="A30" s="15" t="s">
        <v>205</v>
      </c>
      <c r="B30" s="17" t="n">
        <v>4520</v>
      </c>
      <c r="C30" s="18">
        <f>(497.0/B30*100)</f>
        <v/>
      </c>
      <c r="D30" s="19" t="n">
        <v>4023</v>
      </c>
      <c r="E30" s="18" t="n">
        <v>490.90286979</v>
      </c>
      <c r="F30" s="20" t="n">
        <v>3.29589179</v>
      </c>
      <c r="G30" s="18" t="n">
        <v>504.44276166</v>
      </c>
      <c r="H30" s="20" t="n">
        <v>3.6675082</v>
      </c>
      <c r="I30" s="18" t="n">
        <v>507.47310225</v>
      </c>
      <c r="J30" s="20" t="n">
        <v>4.24183602</v>
      </c>
      <c r="K30" s="18" t="s">
        <v>182</v>
      </c>
      <c r="L30" s="20" t="s">
        <v>182</v>
      </c>
      <c r="M30" s="18" t="s">
        <v>182</v>
      </c>
      <c r="N30" s="20" t="s">
        <v>182</v>
      </c>
      <c r="O30" s="18" t="s">
        <v>182</v>
      </c>
      <c r="P30" s="20" t="s">
        <v>182</v>
      </c>
      <c r="Q30" s="18" t="s">
        <v>182</v>
      </c>
      <c r="R30" s="20" t="s">
        <v>182</v>
      </c>
      <c r="S30" s="18" t="n">
        <v>417.84751053</v>
      </c>
      <c r="T30" s="20" t="n">
        <v>8.76886766</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(12.0/B32*100)</f>
        <v/>
      </c>
      <c r="D32" s="19" t="n">
        <v>4466</v>
      </c>
      <c r="E32" s="18" t="n">
        <v>493.91347844</v>
      </c>
      <c r="F32" s="20" t="n">
        <v>2.63751692</v>
      </c>
      <c r="G32" s="18" t="n">
        <v>505.68980135</v>
      </c>
      <c r="H32" s="20" t="n">
        <v>4.65907796</v>
      </c>
      <c r="I32" s="18" t="n">
        <v>518.34253854</v>
      </c>
      <c r="J32" s="20" t="n">
        <v>2.94040875</v>
      </c>
      <c r="K32" s="18" t="s">
        <v>182</v>
      </c>
      <c r="L32" s="20" t="s">
        <v>182</v>
      </c>
      <c r="M32" s="18" t="s">
        <v>182</v>
      </c>
      <c r="N32" s="20" t="s">
        <v>182</v>
      </c>
      <c r="O32" s="18" t="s">
        <v>182</v>
      </c>
      <c r="P32" s="20" t="s">
        <v>182</v>
      </c>
      <c r="Q32" s="18" t="s">
        <v>182</v>
      </c>
      <c r="R32" s="20" t="s">
        <v>182</v>
      </c>
      <c r="S32" s="18" t="n">
        <v>411.12033254</v>
      </c>
      <c r="T32" s="20" t="n">
        <v>15.94136541</v>
      </c>
    </row>
    <row r="33" spans="1:20">
      <c r="A33" s="15" t="s">
        <v>208</v>
      </c>
      <c r="B33" s="17" t="n">
        <v>7325</v>
      </c>
      <c r="C33" s="18">
        <f>(212.0/B33*100)</f>
        <v/>
      </c>
      <c r="D33" s="19" t="n">
        <v>7113</v>
      </c>
      <c r="E33" s="18" t="n">
        <v>491.48989488</v>
      </c>
      <c r="F33" s="20" t="n">
        <v>2.72535361</v>
      </c>
      <c r="G33" s="18" t="n">
        <v>510.31982412</v>
      </c>
      <c r="H33" s="20" t="n">
        <v>3.64946786</v>
      </c>
      <c r="I33" s="18" t="n">
        <v>484.02368238</v>
      </c>
      <c r="J33" s="20" t="n">
        <v>4.50167042</v>
      </c>
      <c r="K33" s="18" t="s">
        <v>182</v>
      </c>
      <c r="L33" s="20" t="s">
        <v>182</v>
      </c>
      <c r="M33" s="18" t="s">
        <v>182</v>
      </c>
      <c r="N33" s="20" t="s">
        <v>182</v>
      </c>
      <c r="O33" s="18" t="s">
        <v>182</v>
      </c>
      <c r="P33" s="20" t="s">
        <v>182</v>
      </c>
      <c r="Q33" s="18" t="s">
        <v>182</v>
      </c>
      <c r="R33" s="20" t="s">
        <v>182</v>
      </c>
      <c r="S33" s="18" t="n">
        <v>438.1603407</v>
      </c>
      <c r="T33" s="20" t="n">
        <v>12.51859267</v>
      </c>
    </row>
    <row r="34" spans="1:20">
      <c r="A34" s="15" t="s">
        <v>209</v>
      </c>
      <c r="B34" s="17" t="n">
        <v>6350</v>
      </c>
      <c r="C34" s="18">
        <f>(76.0/B34*100)</f>
        <v/>
      </c>
      <c r="D34" s="19" t="n">
        <v>6274</v>
      </c>
      <c r="E34" s="18" t="n">
        <v>469.01284196</v>
      </c>
      <c r="F34" s="20" t="n">
        <v>2.95342729</v>
      </c>
      <c r="G34" s="18" t="n">
        <v>478.23010109</v>
      </c>
      <c r="H34" s="20" t="n">
        <v>3.75549413</v>
      </c>
      <c r="I34" s="18" t="n">
        <v>496.01548487</v>
      </c>
      <c r="J34" s="20" t="n">
        <v>2.71465653</v>
      </c>
      <c r="K34" s="18" t="s">
        <v>182</v>
      </c>
      <c r="L34" s="20" t="s">
        <v>182</v>
      </c>
      <c r="M34" s="18" t="s">
        <v>182</v>
      </c>
      <c r="N34" s="20" t="s">
        <v>182</v>
      </c>
      <c r="O34" s="18" t="n">
        <v>336.51078337</v>
      </c>
      <c r="P34" s="20" t="n">
        <v>12.24828707</v>
      </c>
      <c r="Q34" s="18" t="s">
        <v>182</v>
      </c>
      <c r="R34" s="20" t="s">
        <v>182</v>
      </c>
      <c r="S34" s="18" t="n">
        <v>386.71683684</v>
      </c>
      <c r="T34" s="20" t="n">
        <v>12.72932551</v>
      </c>
    </row>
    <row r="35" spans="1:20">
      <c r="A35" s="15" t="s">
        <v>210</v>
      </c>
      <c r="B35" s="17" t="n">
        <v>6406</v>
      </c>
      <c r="C35" s="18">
        <f>(67.0/B35*100)</f>
        <v/>
      </c>
      <c r="D35" s="19" t="n">
        <v>6339</v>
      </c>
      <c r="E35" s="18" t="n">
        <v>499.60352801</v>
      </c>
      <c r="F35" s="20" t="n">
        <v>2.23490069</v>
      </c>
      <c r="G35" s="18" t="n">
        <v>512.67328889</v>
      </c>
      <c r="H35" s="20" t="n">
        <v>3.86668507</v>
      </c>
      <c r="I35" s="18" t="n">
        <v>524.66681434</v>
      </c>
      <c r="J35" s="20" t="n">
        <v>2.45363485</v>
      </c>
      <c r="K35" s="18" t="s">
        <v>182</v>
      </c>
      <c r="L35" s="20" t="s">
        <v>182</v>
      </c>
      <c r="M35" s="18" t="s">
        <v>182</v>
      </c>
      <c r="N35" s="20" t="s">
        <v>182</v>
      </c>
      <c r="O35" s="18" t="n">
        <v>349.78970242</v>
      </c>
      <c r="P35" s="20" t="n">
        <v>6.90672373</v>
      </c>
      <c r="Q35" s="18" t="s">
        <v>182</v>
      </c>
      <c r="R35" s="20" t="s">
        <v>182</v>
      </c>
      <c r="S35" s="18" t="n">
        <v>434.03028373</v>
      </c>
      <c r="T35" s="20" t="n">
        <v>7.99305055</v>
      </c>
    </row>
    <row r="36" spans="1:20">
      <c r="A36" s="15" t="s">
        <v>211</v>
      </c>
      <c r="B36" s="17" t="n">
        <v>6736</v>
      </c>
      <c r="C36" s="18">
        <f>(41.0/B36*100)</f>
        <v/>
      </c>
      <c r="D36" s="19" t="n">
        <v>6695</v>
      </c>
      <c r="E36" s="18" t="n">
        <v>492.24621561</v>
      </c>
      <c r="F36" s="20" t="n">
        <v>2.40575455</v>
      </c>
      <c r="G36" s="18" t="n">
        <v>490.11282669</v>
      </c>
      <c r="H36" s="20" t="n">
        <v>2.83037147</v>
      </c>
      <c r="I36" s="18" t="n">
        <v>464.96668815</v>
      </c>
      <c r="J36" s="20" t="n">
        <v>3.86862444</v>
      </c>
      <c r="K36" s="18" t="s">
        <v>182</v>
      </c>
      <c r="L36" s="20" t="s">
        <v>182</v>
      </c>
      <c r="M36" s="18" t="s">
        <v>182</v>
      </c>
      <c r="N36" s="20" t="s">
        <v>182</v>
      </c>
      <c r="O36" s="18" t="s">
        <v>182</v>
      </c>
      <c r="P36" s="20" t="s">
        <v>182</v>
      </c>
      <c r="Q36" s="18" t="s">
        <v>182</v>
      </c>
      <c r="R36" s="20" t="s">
        <v>182</v>
      </c>
      <c r="S36" s="18" t="n">
        <v>418.78084734</v>
      </c>
      <c r="T36" s="20" t="n">
        <v>10.93856848</v>
      </c>
    </row>
    <row r="37" spans="1:20">
      <c r="A37" s="15" t="s">
        <v>212</v>
      </c>
      <c r="B37" s="17" t="n">
        <v>5458</v>
      </c>
      <c r="C37" s="18">
        <f>(223.0/B37*100)</f>
        <v/>
      </c>
      <c r="D37" s="19" t="n">
        <v>5235</v>
      </c>
      <c r="E37" s="18" t="n">
        <v>490.38415123</v>
      </c>
      <c r="F37" s="20" t="n">
        <v>3.18690062</v>
      </c>
      <c r="G37" s="18" t="n">
        <v>517.05577385</v>
      </c>
      <c r="H37" s="20" t="n">
        <v>3.74764848</v>
      </c>
      <c r="I37" s="18" t="n">
        <v>491.55592042</v>
      </c>
      <c r="J37" s="20" t="n">
        <v>5.26720753</v>
      </c>
      <c r="K37" s="18" t="s">
        <v>182</v>
      </c>
      <c r="L37" s="20" t="s">
        <v>182</v>
      </c>
      <c r="M37" s="18" t="s">
        <v>182</v>
      </c>
      <c r="N37" s="20" t="s">
        <v>182</v>
      </c>
      <c r="O37" s="18" t="s">
        <v>182</v>
      </c>
      <c r="P37" s="20" t="s">
        <v>182</v>
      </c>
      <c r="Q37" s="18" t="s">
        <v>182</v>
      </c>
      <c r="R37" s="20" t="s">
        <v>182</v>
      </c>
      <c r="S37" s="18" t="n">
        <v>413.28891912</v>
      </c>
      <c r="T37" s="20" t="n">
        <v>8.377716019999999</v>
      </c>
    </row>
    <row r="38" spans="1:20">
      <c r="A38" s="15" t="s">
        <v>213</v>
      </c>
      <c r="B38" s="17" t="n">
        <v>5860</v>
      </c>
      <c r="C38" s="18">
        <f>(60.0/B38*100)</f>
        <v/>
      </c>
      <c r="D38" s="19" t="n">
        <v>5800</v>
      </c>
      <c r="E38" s="18" t="n">
        <v>514.23731582</v>
      </c>
      <c r="F38" s="20" t="n">
        <v>3.35847943</v>
      </c>
      <c r="G38" s="18" t="n">
        <v>530.0958783900001</v>
      </c>
      <c r="H38" s="20" t="n">
        <v>4.08887124</v>
      </c>
      <c r="I38" s="18" t="n">
        <v>543.00076783</v>
      </c>
      <c r="J38" s="20" t="n">
        <v>4.37118955</v>
      </c>
      <c r="K38" s="18" t="s">
        <v>182</v>
      </c>
      <c r="L38" s="20" t="s">
        <v>182</v>
      </c>
      <c r="M38" s="18" t="s">
        <v>182</v>
      </c>
      <c r="N38" s="20" t="s">
        <v>182</v>
      </c>
      <c r="O38" s="18" t="s">
        <v>182</v>
      </c>
      <c r="P38" s="20" t="s">
        <v>182</v>
      </c>
      <c r="Q38" s="18" t="s">
        <v>182</v>
      </c>
      <c r="R38" s="20" t="s">
        <v>182</v>
      </c>
      <c r="S38" s="18" t="n">
        <v>446.97845675</v>
      </c>
      <c r="T38" s="20" t="n">
        <v>9.155257000000001</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(5658.0/B40*100)</f>
        <v/>
      </c>
      <c r="D40" s="19" t="n">
        <v>8499</v>
      </c>
      <c r="E40" s="18" t="n">
        <v>491.600606</v>
      </c>
      <c r="F40" s="20" t="n">
        <v>3.19981405</v>
      </c>
      <c r="G40" s="18" t="n">
        <v>499.95423744</v>
      </c>
      <c r="H40" s="20" t="n">
        <v>4.21215598</v>
      </c>
      <c r="I40" s="18" t="n">
        <v>510.39213567</v>
      </c>
      <c r="J40" s="20" t="n">
        <v>6.52787635</v>
      </c>
      <c r="K40" s="18" t="s">
        <v>182</v>
      </c>
      <c r="L40" s="20" t="s">
        <v>182</v>
      </c>
      <c r="M40" s="18" t="s">
        <v>182</v>
      </c>
      <c r="N40" s="20" t="s">
        <v>182</v>
      </c>
      <c r="O40" s="18" t="n">
        <v>491.16464222</v>
      </c>
      <c r="P40" s="20" t="n">
        <v>2.5540442</v>
      </c>
      <c r="Q40" s="18" t="s">
        <v>182</v>
      </c>
      <c r="R40" s="20" t="s">
        <v>182</v>
      </c>
      <c r="S40" s="18" t="n">
        <v>410.7089667</v>
      </c>
      <c r="T40" s="20" t="n">
        <v>10.58564879</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(2698.0/B46*100)</f>
        <v/>
      </c>
      <c r="D46" s="19" t="n">
        <v>20443</v>
      </c>
      <c r="E46" s="18" t="n">
        <v>395.10617575</v>
      </c>
      <c r="F46" s="20" t="n">
        <v>3.81131138</v>
      </c>
      <c r="G46" s="18" t="n">
        <v>393.34510142</v>
      </c>
      <c r="H46" s="20" t="n">
        <v>5.15482574</v>
      </c>
      <c r="I46" s="18" t="n">
        <v>378.02364819</v>
      </c>
      <c r="J46" s="20" t="n">
        <v>3.34526981</v>
      </c>
      <c r="K46" s="18" t="s">
        <v>182</v>
      </c>
      <c r="L46" s="20" t="s">
        <v>182</v>
      </c>
      <c r="M46" s="18" t="s">
        <v>182</v>
      </c>
      <c r="N46" s="20" t="s">
        <v>182</v>
      </c>
      <c r="O46" s="18" t="s">
        <v>182</v>
      </c>
      <c r="P46" s="20" t="s">
        <v>182</v>
      </c>
      <c r="Q46" s="18" t="s">
        <v>182</v>
      </c>
      <c r="R46" s="20" t="s">
        <v>182</v>
      </c>
      <c r="S46" s="18" t="n">
        <v>351.75966907</v>
      </c>
      <c r="T46" s="20" t="n">
        <v>5.023477</v>
      </c>
    </row>
    <row r="47" spans="1:20">
      <c r="A47" s="15" t="s">
        <v>222</v>
      </c>
      <c r="B47" s="17" t="n">
        <v>5928</v>
      </c>
      <c r="C47" s="18">
        <f>(101.0/B47*100)</f>
        <v/>
      </c>
      <c r="D47" s="19" t="n">
        <v>5827</v>
      </c>
      <c r="E47" s="18" t="n">
        <v>431.70780263</v>
      </c>
      <c r="F47" s="20" t="n">
        <v>4.21882566</v>
      </c>
      <c r="G47" s="18" t="n">
        <v>437.20744727</v>
      </c>
      <c r="H47" s="20" t="n">
        <v>5.70704756</v>
      </c>
      <c r="I47" s="18" t="n">
        <v>467.47039232</v>
      </c>
      <c r="J47" s="20" t="n">
        <v>4.12460204</v>
      </c>
      <c r="K47" s="18" t="s">
        <v>182</v>
      </c>
      <c r="L47" s="20" t="s">
        <v>182</v>
      </c>
      <c r="M47" s="18" t="s">
        <v>182</v>
      </c>
      <c r="N47" s="20" t="s">
        <v>182</v>
      </c>
      <c r="O47" s="18" t="s">
        <v>182</v>
      </c>
      <c r="P47" s="20" t="s">
        <v>182</v>
      </c>
      <c r="Q47" s="18" t="s">
        <v>182</v>
      </c>
      <c r="R47" s="20" t="s">
        <v>182</v>
      </c>
      <c r="S47" s="18" t="n">
        <v>372.64217843</v>
      </c>
      <c r="T47" s="20" t="n">
        <v>6.37621624</v>
      </c>
    </row>
    <row r="48" spans="1:20">
      <c r="A48" s="15" t="s">
        <v>223</v>
      </c>
      <c r="B48" s="17" t="n">
        <v>9841</v>
      </c>
      <c r="C48" s="18">
        <f>(19.0/B48*100)</f>
        <v/>
      </c>
      <c r="D48" s="19" t="n">
        <v>9822</v>
      </c>
      <c r="E48" s="18" t="n">
        <v>517.35824913</v>
      </c>
      <c r="F48" s="20" t="n">
        <v>6.56155587</v>
      </c>
      <c r="G48" s="18" t="n">
        <v>544.63690648</v>
      </c>
      <c r="H48" s="20" t="n">
        <v>8.95556139</v>
      </c>
      <c r="I48" s="18" t="n">
        <v>535.02526096</v>
      </c>
      <c r="J48" s="20" t="n">
        <v>4.91365155</v>
      </c>
      <c r="K48" s="18" t="s">
        <v>182</v>
      </c>
      <c r="L48" s="20" t="s">
        <v>182</v>
      </c>
      <c r="M48" s="18" t="s">
        <v>182</v>
      </c>
      <c r="N48" s="20" t="s">
        <v>182</v>
      </c>
      <c r="O48" s="18" t="s">
        <v>182</v>
      </c>
      <c r="P48" s="20" t="s">
        <v>182</v>
      </c>
      <c r="Q48" s="18" t="s">
        <v>182</v>
      </c>
      <c r="R48" s="20" t="s">
        <v>182</v>
      </c>
      <c r="S48" s="18" t="n">
        <v>485.68898572</v>
      </c>
      <c r="T48" s="20" t="n">
        <v>16.25543705</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(941.0/B50*100)</f>
        <v/>
      </c>
      <c r="D50" s="19" t="n">
        <v>10854</v>
      </c>
      <c r="E50" s="18" t="n">
        <v>404.39599665</v>
      </c>
      <c r="F50" s="20" t="n">
        <v>3.49502977</v>
      </c>
      <c r="G50" s="18" t="n">
        <v>416.07948022</v>
      </c>
      <c r="H50" s="20" t="n">
        <v>4.91331165</v>
      </c>
      <c r="I50" s="18" t="n">
        <v>386.32400302</v>
      </c>
      <c r="J50" s="20" t="n">
        <v>2.55365429</v>
      </c>
      <c r="K50" s="18" t="s">
        <v>182</v>
      </c>
      <c r="L50" s="20" t="s">
        <v>182</v>
      </c>
      <c r="M50" s="18" t="s">
        <v>182</v>
      </c>
      <c r="N50" s="20" t="s">
        <v>182</v>
      </c>
      <c r="O50" s="18" t="s">
        <v>182</v>
      </c>
      <c r="P50" s="20" t="s">
        <v>182</v>
      </c>
      <c r="Q50" s="18" t="s">
        <v>182</v>
      </c>
      <c r="R50" s="20" t="s">
        <v>182</v>
      </c>
      <c r="S50" s="18" t="n">
        <v>353.43551944</v>
      </c>
      <c r="T50" s="20" t="n">
        <v>7.81836541</v>
      </c>
    </row>
    <row r="51" spans="1:20">
      <c r="A51" s="15" t="s">
        <v>226</v>
      </c>
      <c r="B51" s="17" t="n">
        <v>6866</v>
      </c>
      <c r="C51" s="18">
        <f>(115.0/B51*100)</f>
        <v/>
      </c>
      <c r="D51" s="19" t="n">
        <v>6751</v>
      </c>
      <c r="E51" s="18" t="n">
        <v>419.45662167</v>
      </c>
      <c r="F51" s="20" t="n">
        <v>3.30974503</v>
      </c>
      <c r="G51" s="18" t="n">
        <v>418.994587</v>
      </c>
      <c r="H51" s="20" t="n">
        <v>5.15931604</v>
      </c>
      <c r="I51" s="18" t="n">
        <v>387.72344084</v>
      </c>
      <c r="J51" s="20" t="n">
        <v>2.91521776</v>
      </c>
      <c r="K51" s="18" t="s">
        <v>182</v>
      </c>
      <c r="L51" s="20" t="s">
        <v>182</v>
      </c>
      <c r="M51" s="18" t="s">
        <v>182</v>
      </c>
      <c r="N51" s="20" t="s">
        <v>182</v>
      </c>
      <c r="O51" s="18" t="n">
        <v>380.5422133</v>
      </c>
      <c r="P51" s="20" t="n">
        <v>4.31283207</v>
      </c>
      <c r="Q51" s="18" t="s">
        <v>182</v>
      </c>
      <c r="R51" s="20" t="s">
        <v>182</v>
      </c>
      <c r="S51" s="18" t="n">
        <v>381.50090824</v>
      </c>
      <c r="T51" s="20" t="n">
        <v>5.72822348</v>
      </c>
    </row>
    <row r="52" spans="1:20">
      <c r="A52" s="15" t="s">
        <v>227</v>
      </c>
      <c r="B52" s="17" t="n">
        <v>5809</v>
      </c>
      <c r="C52" s="18">
        <f>(115.0/B52*100)</f>
        <v/>
      </c>
      <c r="D52" s="19" t="n">
        <v>5694</v>
      </c>
      <c r="E52" s="18" t="n">
        <v>460.00987934</v>
      </c>
      <c r="F52" s="20" t="n">
        <v>3.51732766</v>
      </c>
      <c r="G52" s="18" t="n">
        <v>472.843369</v>
      </c>
      <c r="H52" s="20" t="n">
        <v>4.43669808</v>
      </c>
      <c r="I52" s="18" t="n">
        <v>471.0043673</v>
      </c>
      <c r="J52" s="20" t="n">
        <v>3.08291124</v>
      </c>
      <c r="K52" s="18" t="s">
        <v>182</v>
      </c>
      <c r="L52" s="20" t="s">
        <v>182</v>
      </c>
      <c r="M52" s="18" t="s">
        <v>182</v>
      </c>
      <c r="N52" s="20" t="s">
        <v>182</v>
      </c>
      <c r="O52" s="18" t="s">
        <v>182</v>
      </c>
      <c r="P52" s="20" t="s">
        <v>182</v>
      </c>
      <c r="Q52" s="18" t="s">
        <v>182</v>
      </c>
      <c r="R52" s="20" t="s">
        <v>182</v>
      </c>
      <c r="S52" s="18" t="n">
        <v>394.00731393</v>
      </c>
      <c r="T52" s="20" t="n">
        <v>7.82438671</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(429.0/B54*100)</f>
        <v/>
      </c>
      <c r="D54" s="19" t="n">
        <v>4311</v>
      </c>
      <c r="E54" s="18" t="n">
        <v>337.1041758</v>
      </c>
      <c r="F54" s="20" t="n">
        <v>3.48537812</v>
      </c>
      <c r="G54" s="18" t="n">
        <v>340.72043209</v>
      </c>
      <c r="H54" s="20" t="n">
        <v>6.06335087</v>
      </c>
      <c r="I54" s="18" t="n">
        <v>333.52250476</v>
      </c>
      <c r="J54" s="20" t="n">
        <v>3.84742655</v>
      </c>
      <c r="K54" s="18" t="s">
        <v>182</v>
      </c>
      <c r="L54" s="20" t="s">
        <v>182</v>
      </c>
      <c r="M54" s="18" t="s">
        <v>182</v>
      </c>
      <c r="N54" s="20" t="s">
        <v>182</v>
      </c>
      <c r="O54" s="18" t="s">
        <v>182</v>
      </c>
      <c r="P54" s="20" t="s">
        <v>182</v>
      </c>
      <c r="Q54" s="18" t="s">
        <v>182</v>
      </c>
      <c r="R54" s="20" t="s">
        <v>182</v>
      </c>
      <c r="S54" s="18" t="n">
        <v>282.26292577</v>
      </c>
      <c r="T54" s="20" t="n">
        <v>5.34857439</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(79.0/B56*100)</f>
        <v/>
      </c>
      <c r="D56" s="19" t="n">
        <v>5280</v>
      </c>
      <c r="E56" s="18" t="n">
        <v>535.202377</v>
      </c>
      <c r="F56" s="20" t="n">
        <v>3.57184509</v>
      </c>
      <c r="G56" s="18" t="n">
        <v>551.40359252</v>
      </c>
      <c r="H56" s="20" t="n">
        <v>4.99732407</v>
      </c>
      <c r="I56" s="18" t="n">
        <v>557.2947645199999</v>
      </c>
      <c r="J56" s="20" t="n">
        <v>3.45320642</v>
      </c>
      <c r="K56" s="18" t="s">
        <v>182</v>
      </c>
      <c r="L56" s="20" t="s">
        <v>182</v>
      </c>
      <c r="M56" s="18" t="s">
        <v>182</v>
      </c>
      <c r="N56" s="20" t="s">
        <v>182</v>
      </c>
      <c r="O56" s="18" t="s">
        <v>182</v>
      </c>
      <c r="P56" s="20" t="s">
        <v>182</v>
      </c>
      <c r="Q56" s="18" t="s">
        <v>182</v>
      </c>
      <c r="R56" s="20" t="s">
        <v>182</v>
      </c>
      <c r="S56" s="18" t="n">
        <v>502.45772184</v>
      </c>
      <c r="T56" s="20" t="n">
        <v>19.2527657</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(252.0/B61*100)</f>
        <v/>
      </c>
      <c r="D61" s="19" t="n">
        <v>6273</v>
      </c>
      <c r="E61" s="18" t="n">
        <v>462.80068687</v>
      </c>
      <c r="F61" s="20" t="n">
        <v>3.22085137</v>
      </c>
      <c r="G61" s="18" t="n">
        <v>476.20823869</v>
      </c>
      <c r="H61" s="20" t="n">
        <v>4.20384205</v>
      </c>
      <c r="I61" s="18" t="n">
        <v>495.13629893</v>
      </c>
      <c r="J61" s="20" t="n">
        <v>2.55472221</v>
      </c>
      <c r="K61" s="18" t="s">
        <v>182</v>
      </c>
      <c r="L61" s="20" t="s">
        <v>182</v>
      </c>
      <c r="M61" s="18" t="s">
        <v>182</v>
      </c>
      <c r="N61" s="20" t="s">
        <v>182</v>
      </c>
      <c r="O61" s="18" t="s">
        <v>182</v>
      </c>
      <c r="P61" s="20" t="s">
        <v>182</v>
      </c>
      <c r="Q61" s="18" t="s">
        <v>182</v>
      </c>
      <c r="R61" s="20" t="s">
        <v>182</v>
      </c>
      <c r="S61" s="18" t="n">
        <v>410.27225603</v>
      </c>
      <c r="T61" s="20" t="n">
        <v>9.132006329999999</v>
      </c>
    </row>
    <row r="62" spans="1:20">
      <c r="A62" s="15" t="s">
        <v>237</v>
      </c>
      <c r="B62" s="17" t="n">
        <v>4476</v>
      </c>
      <c r="C62" s="18">
        <f>(5.0/B62*100)</f>
        <v/>
      </c>
      <c r="D62" s="19" t="n">
        <v>4471</v>
      </c>
      <c r="E62" s="18" t="n">
        <v>528.55076887</v>
      </c>
      <c r="F62" s="20" t="n">
        <v>1.94696096</v>
      </c>
      <c r="G62" s="18" t="n">
        <v>544.81400552</v>
      </c>
      <c r="H62" s="20" t="n">
        <v>3.10992376</v>
      </c>
      <c r="I62" s="18" t="n">
        <v>555.9085039300001</v>
      </c>
      <c r="J62" s="20" t="n">
        <v>1.8599797</v>
      </c>
      <c r="K62" s="18" t="s">
        <v>182</v>
      </c>
      <c r="L62" s="20" t="s">
        <v>182</v>
      </c>
      <c r="M62" s="18" t="s">
        <v>182</v>
      </c>
      <c r="N62" s="20" t="s">
        <v>182</v>
      </c>
      <c r="O62" s="18" t="s">
        <v>182</v>
      </c>
      <c r="P62" s="20" t="s">
        <v>182</v>
      </c>
      <c r="Q62" s="18" t="s">
        <v>182</v>
      </c>
      <c r="R62" s="20" t="s">
        <v>182</v>
      </c>
      <c r="S62" s="18" t="n">
        <v>545.4351589299999</v>
      </c>
      <c r="T62" s="20" t="n">
        <v>15.56196935</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410.50722297</v>
      </c>
      <c r="F67" s="20" t="n">
        <v>4.52162146</v>
      </c>
      <c r="G67" s="18" t="n">
        <v>406.82062195</v>
      </c>
      <c r="H67" s="20" t="n">
        <v>5.02400317</v>
      </c>
      <c r="I67" s="18" t="n">
        <v>378.26180974</v>
      </c>
      <c r="J67" s="20" t="n">
        <v>2.62858776</v>
      </c>
      <c r="K67" s="18" t="s">
        <v>182</v>
      </c>
      <c r="L67" s="20" t="s">
        <v>182</v>
      </c>
      <c r="M67" s="18" t="s">
        <v>182</v>
      </c>
      <c r="N67" s="20" t="s">
        <v>182</v>
      </c>
      <c r="O67" s="18" t="s">
        <v>182</v>
      </c>
      <c r="P67" s="20" t="s">
        <v>182</v>
      </c>
      <c r="Q67" s="18" t="s">
        <v>182</v>
      </c>
      <c r="R67" s="20" t="s">
        <v>182</v>
      </c>
      <c r="S67" s="18" t="n">
        <v>324.28839231</v>
      </c>
      <c r="T67" s="20" t="n">
        <v>9.7738826</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487.38560564</v>
      </c>
      <c r="F70" s="20" t="n">
        <v>3.78158315</v>
      </c>
      <c r="G70" s="18" t="n">
        <v>490.06634143</v>
      </c>
      <c r="H70" s="20" t="n">
        <v>5.05505046</v>
      </c>
      <c r="I70" s="18" t="n">
        <v>506.97873569</v>
      </c>
      <c r="J70" s="20" t="n">
        <v>3.43032036</v>
      </c>
      <c r="K70" s="18" t="s">
        <v>182</v>
      </c>
      <c r="L70" s="20" t="s">
        <v>182</v>
      </c>
      <c r="M70" s="18" t="s">
        <v>182</v>
      </c>
      <c r="N70" s="20" t="s">
        <v>182</v>
      </c>
      <c r="O70" s="18" t="s">
        <v>182</v>
      </c>
      <c r="P70" s="20" t="s">
        <v>182</v>
      </c>
      <c r="Q70" s="18" t="s">
        <v>182</v>
      </c>
      <c r="R70" s="20" t="s">
        <v>182</v>
      </c>
      <c r="S70" s="18" t="n">
        <v>435.92102064</v>
      </c>
      <c r="T70" s="20" t="n">
        <v>8.718429049999999</v>
      </c>
    </row>
    <row r="71" spans="1:20">
      <c r="A71" s="15" t="s">
        <v>246</v>
      </c>
      <c r="B71" s="17" t="n">
        <v>6115</v>
      </c>
      <c r="C71" s="18">
        <f>(105.0/B71*100)</f>
        <v/>
      </c>
      <c r="D71" s="19" t="n">
        <v>6010</v>
      </c>
      <c r="E71" s="18" t="n">
        <v>545.50575145</v>
      </c>
      <c r="F71" s="20" t="n">
        <v>2.51621769</v>
      </c>
      <c r="G71" s="18" t="n">
        <v>582.56438972</v>
      </c>
      <c r="H71" s="20" t="n">
        <v>2.8412221</v>
      </c>
      <c r="I71" s="18" t="n">
        <v>573.28436082</v>
      </c>
      <c r="J71" s="20" t="n">
        <v>2.68860395</v>
      </c>
      <c r="K71" s="18" t="s">
        <v>182</v>
      </c>
      <c r="L71" s="20" t="s">
        <v>182</v>
      </c>
      <c r="M71" s="18" t="s">
        <v>182</v>
      </c>
      <c r="N71" s="20" t="s">
        <v>182</v>
      </c>
      <c r="O71" s="18" t="s">
        <v>182</v>
      </c>
      <c r="P71" s="20" t="s">
        <v>182</v>
      </c>
      <c r="Q71" s="18" t="s">
        <v>182</v>
      </c>
      <c r="R71" s="20" t="s">
        <v>182</v>
      </c>
      <c r="S71" s="18" t="n">
        <v>471.0195715</v>
      </c>
      <c r="T71" s="20" t="n">
        <v>15.27298162</v>
      </c>
    </row>
    <row r="72" spans="1:20">
      <c r="A72" s="15" t="s">
        <v>247</v>
      </c>
      <c r="B72" s="17" t="n">
        <v>7708</v>
      </c>
      <c r="C72" s="18">
        <f>(8.0/B72*100)</f>
        <v/>
      </c>
      <c r="D72" s="19" t="n">
        <v>7700</v>
      </c>
      <c r="E72" s="18" t="n">
        <v>533.9987196</v>
      </c>
      <c r="F72" s="20" t="n">
        <v>3.43659211</v>
      </c>
      <c r="G72" s="18" t="n">
        <v>557.5077983</v>
      </c>
      <c r="H72" s="20" t="n">
        <v>4.36369389</v>
      </c>
      <c r="I72" s="18" t="n">
        <v>545.10693654</v>
      </c>
      <c r="J72" s="20" t="n">
        <v>3.62576493</v>
      </c>
      <c r="K72" s="18" t="s">
        <v>182</v>
      </c>
      <c r="L72" s="20" t="s">
        <v>182</v>
      </c>
      <c r="M72" s="18" t="s">
        <v>182</v>
      </c>
      <c r="N72" s="20" t="s">
        <v>182</v>
      </c>
      <c r="O72" s="18" t="s">
        <v>182</v>
      </c>
      <c r="P72" s="20" t="s">
        <v>182</v>
      </c>
      <c r="Q72" s="18" t="s">
        <v>182</v>
      </c>
      <c r="R72" s="20" t="s">
        <v>182</v>
      </c>
      <c r="S72" s="18" t="n">
        <v>485.07886908</v>
      </c>
      <c r="T72" s="20" t="n">
        <v>17.02046989</v>
      </c>
    </row>
    <row r="73" spans="1:20">
      <c r="A73" s="15" t="s">
        <v>248</v>
      </c>
      <c r="B73" s="17" t="n">
        <v>8249</v>
      </c>
      <c r="C73" s="18">
        <f>(222.0/B73*100)</f>
        <v/>
      </c>
      <c r="D73" s="19" t="n">
        <v>8027</v>
      </c>
      <c r="E73" s="18" t="n">
        <v>408.90288997</v>
      </c>
      <c r="F73" s="20" t="n">
        <v>3.82670863</v>
      </c>
      <c r="G73" s="18" t="n">
        <v>410.22433871</v>
      </c>
      <c r="H73" s="20" t="n">
        <v>6.29940115</v>
      </c>
      <c r="I73" s="18" t="n">
        <v>423.37225314</v>
      </c>
      <c r="J73" s="20" t="n">
        <v>3.09800317</v>
      </c>
      <c r="K73" s="18" t="s">
        <v>182</v>
      </c>
      <c r="L73" s="20" t="s">
        <v>182</v>
      </c>
      <c r="M73" s="18" t="s">
        <v>182</v>
      </c>
      <c r="N73" s="20" t="s">
        <v>182</v>
      </c>
      <c r="O73" s="18" t="s">
        <v>182</v>
      </c>
      <c r="P73" s="20" t="s">
        <v>182</v>
      </c>
      <c r="Q73" s="18" t="s">
        <v>182</v>
      </c>
      <c r="R73" s="20" t="s">
        <v>182</v>
      </c>
      <c r="S73" s="18" t="n">
        <v>371.73020149</v>
      </c>
      <c r="T73" s="20" t="n">
        <v>11.12377433</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(266.0/B77*100)</f>
        <v/>
      </c>
      <c r="D77" s="19" t="n">
        <v>5796</v>
      </c>
      <c r="E77" s="18" t="n">
        <v>428.00129568</v>
      </c>
      <c r="F77" s="20" t="n">
        <v>3.17878026</v>
      </c>
      <c r="G77" s="18" t="n">
        <v>430.14023735</v>
      </c>
      <c r="H77" s="20" t="n">
        <v>4.96543736</v>
      </c>
      <c r="I77" s="18" t="n">
        <v>421.28837047</v>
      </c>
      <c r="J77" s="20" t="n">
        <v>2.88432451</v>
      </c>
      <c r="K77" s="18" t="s">
        <v>182</v>
      </c>
      <c r="L77" s="20" t="s">
        <v>182</v>
      </c>
      <c r="M77" s="18" t="s">
        <v>182</v>
      </c>
      <c r="N77" s="20" t="s">
        <v>182</v>
      </c>
      <c r="O77" s="18" t="s">
        <v>182</v>
      </c>
      <c r="P77" s="20" t="s">
        <v>182</v>
      </c>
      <c r="Q77" s="18" t="s">
        <v>182</v>
      </c>
      <c r="R77" s="20" t="s">
        <v>182</v>
      </c>
      <c r="S77" s="18" t="n">
        <v>351.01258204</v>
      </c>
      <c r="T77" s="20" t="n">
        <v>4.60246006</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275</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475.94662658</v>
      </c>
      <c r="F7" s="20" t="n">
        <v>2.37271051</v>
      </c>
      <c r="G7" s="18" t="n">
        <v>518.68968738</v>
      </c>
      <c r="H7" s="20" t="n">
        <v>3.10249784</v>
      </c>
      <c r="I7" s="18" t="n">
        <v>503.16504943</v>
      </c>
      <c r="J7" s="20" t="n">
        <v>1.89757963</v>
      </c>
      <c r="K7" s="18" t="s">
        <v>182</v>
      </c>
      <c r="L7" s="20" t="s">
        <v>182</v>
      </c>
      <c r="M7" s="18" t="s">
        <v>182</v>
      </c>
      <c r="N7" s="20" t="s">
        <v>182</v>
      </c>
      <c r="O7" s="18" t="s">
        <v>182</v>
      </c>
      <c r="P7" s="20" t="s">
        <v>182</v>
      </c>
      <c r="Q7" s="18" t="s">
        <v>182</v>
      </c>
      <c r="R7" s="20" t="s">
        <v>182</v>
      </c>
      <c r="S7" s="18" t="n">
        <v>435.99587509</v>
      </c>
      <c r="T7" s="20" t="n">
        <v>7.40047629</v>
      </c>
    </row>
    <row r="8" spans="1:20">
      <c r="A8" s="15" t="s">
        <v>183</v>
      </c>
      <c r="B8" s="17" t="n">
        <v>7007</v>
      </c>
      <c r="C8" s="18">
        <f>(121.0/B8*100)</f>
        <v/>
      </c>
      <c r="D8" s="19" t="n">
        <v>6886</v>
      </c>
      <c r="E8" s="18" t="n">
        <v>469.20570983</v>
      </c>
      <c r="F8" s="20" t="n">
        <v>5.14243435</v>
      </c>
      <c r="G8" s="18" t="n">
        <v>523.32399384</v>
      </c>
      <c r="H8" s="20" t="n">
        <v>3.59410488</v>
      </c>
      <c r="I8" s="18" t="n">
        <v>501.38279218</v>
      </c>
      <c r="J8" s="20" t="n">
        <v>2.73308829</v>
      </c>
      <c r="K8" s="18" t="s">
        <v>182</v>
      </c>
      <c r="L8" s="20" t="s">
        <v>182</v>
      </c>
      <c r="M8" s="18" t="s">
        <v>182</v>
      </c>
      <c r="N8" s="20" t="s">
        <v>182</v>
      </c>
      <c r="O8" s="18" t="n">
        <v>301.63126691</v>
      </c>
      <c r="P8" s="20" t="n">
        <v>25.14921031</v>
      </c>
      <c r="Q8" s="18" t="s">
        <v>182</v>
      </c>
      <c r="R8" s="20" t="s">
        <v>182</v>
      </c>
      <c r="S8" s="18" t="n">
        <v>426.92477735</v>
      </c>
      <c r="T8" s="20" t="n">
        <v>8.18481001</v>
      </c>
    </row>
    <row r="9" spans="1:20">
      <c r="A9" s="15" t="s">
        <v>184</v>
      </c>
      <c r="B9" s="17" t="n">
        <v>9651</v>
      </c>
      <c r="C9" s="18">
        <f>(461.0/B9*100)</f>
        <v/>
      </c>
      <c r="D9" s="19" t="n">
        <v>9190</v>
      </c>
      <c r="E9" s="18" t="n">
        <v>502.08054902</v>
      </c>
      <c r="F9" s="20" t="n">
        <v>3.5755614</v>
      </c>
      <c r="G9" s="18" t="n">
        <v>534.03535459</v>
      </c>
      <c r="H9" s="20" t="n">
        <v>2.82762349</v>
      </c>
      <c r="I9" s="18" t="n">
        <v>513.0346647</v>
      </c>
      <c r="J9" s="20" t="n">
        <v>2.54817983</v>
      </c>
      <c r="K9" s="18" t="s">
        <v>182</v>
      </c>
      <c r="L9" s="20" t="s">
        <v>182</v>
      </c>
      <c r="M9" s="18" t="s">
        <v>182</v>
      </c>
      <c r="N9" s="20" t="s">
        <v>182</v>
      </c>
      <c r="O9" s="18" t="n">
        <v>357.98454354</v>
      </c>
      <c r="P9" s="20" t="n">
        <v>11.51846445</v>
      </c>
      <c r="Q9" s="18" t="s">
        <v>182</v>
      </c>
      <c r="R9" s="20" t="s">
        <v>182</v>
      </c>
      <c r="S9" s="18" t="n">
        <v>441.85360061</v>
      </c>
      <c r="T9" s="20" t="n">
        <v>7.5082179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(98.0/B11*100)</f>
        <v/>
      </c>
      <c r="D11" s="19" t="n">
        <v>6955</v>
      </c>
      <c r="E11" s="18" t="n">
        <v>412.29710275</v>
      </c>
      <c r="F11" s="20" t="n">
        <v>3.41856255</v>
      </c>
      <c r="G11" s="18" t="n">
        <v>445.75834956</v>
      </c>
      <c r="H11" s="20" t="n">
        <v>4.11074515</v>
      </c>
      <c r="I11" s="18" t="n">
        <v>425.59500372</v>
      </c>
      <c r="J11" s="20" t="n">
        <v>2.72138832</v>
      </c>
      <c r="K11" s="18" t="s">
        <v>182</v>
      </c>
      <c r="L11" s="20" t="s">
        <v>182</v>
      </c>
      <c r="M11" s="18" t="s">
        <v>182</v>
      </c>
      <c r="N11" s="20" t="s">
        <v>182</v>
      </c>
      <c r="O11" s="18" t="s">
        <v>182</v>
      </c>
      <c r="P11" s="20" t="s">
        <v>182</v>
      </c>
      <c r="Q11" s="18" t="s">
        <v>182</v>
      </c>
      <c r="R11" s="20" t="s">
        <v>182</v>
      </c>
      <c r="S11" s="18" t="n">
        <v>386.8148034</v>
      </c>
      <c r="T11" s="20" t="n">
        <v>8.90931509</v>
      </c>
    </row>
    <row r="12" spans="1:20">
      <c r="A12" s="15" t="s">
        <v>187</v>
      </c>
      <c r="B12" s="17" t="n">
        <v>6894</v>
      </c>
      <c r="C12" s="18">
        <f>(124.0/B12*100)</f>
        <v/>
      </c>
      <c r="D12" s="19" t="n">
        <v>6770</v>
      </c>
      <c r="E12" s="18" t="n">
        <v>479.58792341</v>
      </c>
      <c r="F12" s="20" t="n">
        <v>2.80421151</v>
      </c>
      <c r="G12" s="18" t="n">
        <v>523.77282179</v>
      </c>
      <c r="H12" s="20" t="n">
        <v>3.3787153</v>
      </c>
      <c r="I12" s="18" t="n">
        <v>497.15844863</v>
      </c>
      <c r="J12" s="20" t="n">
        <v>2.54006428</v>
      </c>
      <c r="K12" s="18" t="s">
        <v>182</v>
      </c>
      <c r="L12" s="20" t="s">
        <v>182</v>
      </c>
      <c r="M12" s="18" t="s">
        <v>182</v>
      </c>
      <c r="N12" s="20" t="s">
        <v>182</v>
      </c>
      <c r="O12" s="18" t="n">
        <v>340.98506961</v>
      </c>
      <c r="P12" s="20" t="n">
        <v>12.52444664</v>
      </c>
      <c r="Q12" s="18" t="s">
        <v>182</v>
      </c>
      <c r="R12" s="20" t="s">
        <v>182</v>
      </c>
      <c r="S12" s="18" t="n">
        <v>419.34718038</v>
      </c>
      <c r="T12" s="20" t="n">
        <v>7.86377274</v>
      </c>
    </row>
    <row r="13" spans="1:20">
      <c r="A13" s="15" t="s">
        <v>188</v>
      </c>
      <c r="B13" s="17" t="n">
        <v>7161</v>
      </c>
      <c r="C13" s="18">
        <f>(300.0/B13*100)</f>
        <v/>
      </c>
      <c r="D13" s="19" t="n">
        <v>6861</v>
      </c>
      <c r="E13" s="18" t="n">
        <v>504.67948551</v>
      </c>
      <c r="F13" s="20" t="n">
        <v>3.54029409</v>
      </c>
      <c r="G13" s="18" t="n">
        <v>536.27945991</v>
      </c>
      <c r="H13" s="20" t="n">
        <v>3.21567832</v>
      </c>
      <c r="I13" s="18" t="n">
        <v>513.57622654</v>
      </c>
      <c r="J13" s="20" t="n">
        <v>2.58355496</v>
      </c>
      <c r="K13" s="18" t="s">
        <v>182</v>
      </c>
      <c r="L13" s="20" t="s">
        <v>182</v>
      </c>
      <c r="M13" s="18" t="s">
        <v>182</v>
      </c>
      <c r="N13" s="20" t="s">
        <v>182</v>
      </c>
      <c r="O13" s="18" t="n">
        <v>447.51533769</v>
      </c>
      <c r="P13" s="20" t="n">
        <v>5.97365007</v>
      </c>
      <c r="Q13" s="18" t="s">
        <v>182</v>
      </c>
      <c r="R13" s="20" t="s">
        <v>182</v>
      </c>
      <c r="S13" s="18" t="n">
        <v>463.81200205</v>
      </c>
      <c r="T13" s="20" t="n">
        <v>5.90530896</v>
      </c>
    </row>
    <row r="14" spans="1:20">
      <c r="A14" s="15" t="s">
        <v>189</v>
      </c>
      <c r="B14" s="17" t="n">
        <v>5587</v>
      </c>
      <c r="C14" s="18">
        <f>(183.0/B14*100)</f>
        <v/>
      </c>
      <c r="D14" s="19" t="n">
        <v>5404</v>
      </c>
      <c r="E14" s="18" t="n">
        <v>501.38726539</v>
      </c>
      <c r="F14" s="20" t="n">
        <v>2.87760732</v>
      </c>
      <c r="G14" s="18" t="n">
        <v>541.5707823400001</v>
      </c>
      <c r="H14" s="20" t="n">
        <v>3.04960934</v>
      </c>
      <c r="I14" s="18" t="n">
        <v>519.98420899</v>
      </c>
      <c r="J14" s="20" t="n">
        <v>2.68480284</v>
      </c>
      <c r="K14" s="18" t="s">
        <v>182</v>
      </c>
      <c r="L14" s="20" t="s">
        <v>182</v>
      </c>
      <c r="M14" s="18" t="s">
        <v>182</v>
      </c>
      <c r="N14" s="20" t="s">
        <v>182</v>
      </c>
      <c r="O14" s="18" t="s">
        <v>182</v>
      </c>
      <c r="P14" s="20" t="s">
        <v>182</v>
      </c>
      <c r="Q14" s="18" t="s">
        <v>182</v>
      </c>
      <c r="R14" s="20" t="s">
        <v>182</v>
      </c>
      <c r="S14" s="18" t="n">
        <v>486.55398266</v>
      </c>
      <c r="T14" s="20" t="n">
        <v>10.42568022</v>
      </c>
    </row>
    <row r="15" spans="1:20">
      <c r="A15" s="15" t="s">
        <v>190</v>
      </c>
      <c r="B15" s="17" t="n">
        <v>5882</v>
      </c>
      <c r="C15" s="18">
        <f>(127.0/B15*100)</f>
        <v/>
      </c>
      <c r="D15" s="19" t="n">
        <v>5755</v>
      </c>
      <c r="E15" s="18" t="n">
        <v>501.83733602</v>
      </c>
      <c r="F15" s="20" t="n">
        <v>2.77149239</v>
      </c>
      <c r="G15" s="18" t="n">
        <v>525.94120046</v>
      </c>
      <c r="H15" s="20" t="n">
        <v>2.54104101</v>
      </c>
      <c r="I15" s="18" t="n">
        <v>513.11463567</v>
      </c>
      <c r="J15" s="20" t="n">
        <v>3.14025019</v>
      </c>
      <c r="K15" s="18" t="s">
        <v>182</v>
      </c>
      <c r="L15" s="20" t="s">
        <v>182</v>
      </c>
      <c r="M15" s="18" t="s">
        <v>182</v>
      </c>
      <c r="N15" s="20" t="s">
        <v>182</v>
      </c>
      <c r="O15" s="18" t="n">
        <v>368.85220715</v>
      </c>
      <c r="P15" s="20" t="n">
        <v>14.5875493</v>
      </c>
      <c r="Q15" s="18" t="s">
        <v>182</v>
      </c>
      <c r="R15" s="20" t="s">
        <v>182</v>
      </c>
      <c r="S15" s="18" t="n">
        <v>456.04373948</v>
      </c>
      <c r="T15" s="20" t="n">
        <v>10.74873418</v>
      </c>
    </row>
    <row r="16" spans="1:20">
      <c r="A16" s="15" t="s">
        <v>191</v>
      </c>
      <c r="B16" s="17" t="n">
        <v>6108</v>
      </c>
      <c r="C16" s="18">
        <f>(235.0/B16*100)</f>
        <v/>
      </c>
      <c r="D16" s="19" t="n">
        <v>5873</v>
      </c>
      <c r="E16" s="18" t="n">
        <v>487.21106661</v>
      </c>
      <c r="F16" s="20" t="n">
        <v>2.59916073</v>
      </c>
      <c r="G16" s="18" t="n">
        <v>516.9400425</v>
      </c>
      <c r="H16" s="20" t="n">
        <v>4.41020302</v>
      </c>
      <c r="I16" s="18" t="n">
        <v>503.45167055</v>
      </c>
      <c r="J16" s="20" t="n">
        <v>2.699516</v>
      </c>
      <c r="K16" s="18" t="s">
        <v>182</v>
      </c>
      <c r="L16" s="20" t="s">
        <v>182</v>
      </c>
      <c r="M16" s="18" t="s">
        <v>182</v>
      </c>
      <c r="N16" s="20" t="s">
        <v>182</v>
      </c>
      <c r="O16" s="18" t="s">
        <v>182</v>
      </c>
      <c r="P16" s="20" t="s">
        <v>182</v>
      </c>
      <c r="Q16" s="18" t="s">
        <v>182</v>
      </c>
      <c r="R16" s="20" t="s">
        <v>182</v>
      </c>
      <c r="S16" s="18" t="n">
        <v>411.35968417</v>
      </c>
      <c r="T16" s="20" t="n">
        <v>7.95569621</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440.31294205</v>
      </c>
      <c r="F18" s="20" t="n">
        <v>3.99967055</v>
      </c>
      <c r="G18" s="18" t="n">
        <v>477.56117601</v>
      </c>
      <c r="H18" s="20" t="n">
        <v>4.15336916</v>
      </c>
      <c r="I18" s="18" t="n">
        <v>458.3678404</v>
      </c>
      <c r="J18" s="20" t="n">
        <v>4.38405659</v>
      </c>
      <c r="K18" s="18" t="s">
        <v>182</v>
      </c>
      <c r="L18" s="20" t="s">
        <v>182</v>
      </c>
      <c r="M18" s="18" t="s">
        <v>182</v>
      </c>
      <c r="N18" s="20" t="s">
        <v>182</v>
      </c>
      <c r="O18" s="18" t="s">
        <v>182</v>
      </c>
      <c r="P18" s="20" t="s">
        <v>182</v>
      </c>
      <c r="Q18" s="18" t="s">
        <v>182</v>
      </c>
      <c r="R18" s="20" t="s">
        <v>182</v>
      </c>
      <c r="S18" s="18" t="n">
        <v>397.44226612</v>
      </c>
      <c r="T18" s="20" t="n">
        <v>9.92545183</v>
      </c>
    </row>
    <row r="19" spans="1:20">
      <c r="A19" s="15" t="s">
        <v>194</v>
      </c>
      <c r="B19" s="17" t="n">
        <v>5658</v>
      </c>
      <c r="C19" s="18">
        <f>(120.0/B19*100)</f>
        <v/>
      </c>
      <c r="D19" s="19" t="n">
        <v>5538</v>
      </c>
      <c r="E19" s="18" t="n">
        <v>461.00763769</v>
      </c>
      <c r="F19" s="20" t="n">
        <v>2.96716364</v>
      </c>
      <c r="G19" s="18" t="n">
        <v>510.01428337</v>
      </c>
      <c r="H19" s="20" t="n">
        <v>4.36770138</v>
      </c>
      <c r="I19" s="18" t="n">
        <v>492.59933161</v>
      </c>
      <c r="J19" s="20" t="n">
        <v>4.01547268</v>
      </c>
      <c r="K19" s="18" t="s">
        <v>182</v>
      </c>
      <c r="L19" s="20" t="s">
        <v>182</v>
      </c>
      <c r="M19" s="18" t="s">
        <v>182</v>
      </c>
      <c r="N19" s="20" t="s">
        <v>182</v>
      </c>
      <c r="O19" s="18" t="s">
        <v>182</v>
      </c>
      <c r="P19" s="20" t="s">
        <v>182</v>
      </c>
      <c r="Q19" s="18" t="s">
        <v>182</v>
      </c>
      <c r="R19" s="20" t="s">
        <v>182</v>
      </c>
      <c r="S19" s="18" t="n">
        <v>391.55186541</v>
      </c>
      <c r="T19" s="20" t="n">
        <v>12.4943806</v>
      </c>
    </row>
    <row r="20" spans="1:20">
      <c r="A20" s="15" t="s">
        <v>195</v>
      </c>
      <c r="B20" s="17" t="n">
        <v>3371</v>
      </c>
      <c r="C20" s="18">
        <f>(81.0/B20*100)</f>
        <v/>
      </c>
      <c r="D20" s="19" t="n">
        <v>3290</v>
      </c>
      <c r="E20" s="18" t="n">
        <v>475.45094477</v>
      </c>
      <c r="F20" s="20" t="n">
        <v>3.34798487</v>
      </c>
      <c r="G20" s="18" t="n">
        <v>508.31111964</v>
      </c>
      <c r="H20" s="20" t="n">
        <v>3.41622904</v>
      </c>
      <c r="I20" s="18" t="n">
        <v>485.87461407</v>
      </c>
      <c r="J20" s="20" t="n">
        <v>3.04740778</v>
      </c>
      <c r="K20" s="18" t="s">
        <v>182</v>
      </c>
      <c r="L20" s="20" t="s">
        <v>182</v>
      </c>
      <c r="M20" s="18" t="s">
        <v>182</v>
      </c>
      <c r="N20" s="20" t="s">
        <v>182</v>
      </c>
      <c r="O20" s="18" t="s">
        <v>182</v>
      </c>
      <c r="P20" s="20" t="s">
        <v>182</v>
      </c>
      <c r="Q20" s="18" t="s">
        <v>182</v>
      </c>
      <c r="R20" s="20" t="s">
        <v>182</v>
      </c>
      <c r="S20" s="18" t="n">
        <v>432.68236731</v>
      </c>
      <c r="T20" s="20" t="n">
        <v>13.85567979</v>
      </c>
    </row>
    <row r="21" spans="1:20">
      <c r="A21" s="15" t="s">
        <v>196</v>
      </c>
      <c r="B21" s="17" t="n">
        <v>5741</v>
      </c>
      <c r="C21" s="18">
        <f>(72.0/B21*100)</f>
        <v/>
      </c>
      <c r="D21" s="19" t="n">
        <v>5669</v>
      </c>
      <c r="E21" s="18" t="n">
        <v>484.33921346</v>
      </c>
      <c r="F21" s="20" t="n">
        <v>3.80471062</v>
      </c>
      <c r="G21" s="18" t="n">
        <v>518.48027415</v>
      </c>
      <c r="H21" s="20" t="n">
        <v>2.27171778</v>
      </c>
      <c r="I21" s="18" t="n">
        <v>506.17328399</v>
      </c>
      <c r="J21" s="20" t="n">
        <v>2.23831352</v>
      </c>
      <c r="K21" s="18" t="s">
        <v>182</v>
      </c>
      <c r="L21" s="20" t="s">
        <v>182</v>
      </c>
      <c r="M21" s="18" t="s">
        <v>182</v>
      </c>
      <c r="N21" s="20" t="s">
        <v>182</v>
      </c>
      <c r="O21" s="18" t="s">
        <v>182</v>
      </c>
      <c r="P21" s="20" t="s">
        <v>182</v>
      </c>
      <c r="Q21" s="18" t="s">
        <v>182</v>
      </c>
      <c r="R21" s="20" t="s">
        <v>182</v>
      </c>
      <c r="S21" s="18" t="n">
        <v>463.60046102</v>
      </c>
      <c r="T21" s="20" t="n">
        <v>9.52711175</v>
      </c>
    </row>
    <row r="22" spans="1:20">
      <c r="A22" s="15" t="s">
        <v>197</v>
      </c>
      <c r="B22" s="17" t="n">
        <v>6598</v>
      </c>
      <c r="C22" s="18">
        <f>(93.0/B22*100)</f>
        <v/>
      </c>
      <c r="D22" s="19" t="n">
        <v>6505</v>
      </c>
      <c r="E22" s="18" t="n">
        <v>455.68820758</v>
      </c>
      <c r="F22" s="20" t="n">
        <v>7.66856286</v>
      </c>
      <c r="G22" s="18" t="n">
        <v>487.04144731</v>
      </c>
      <c r="H22" s="20" t="n">
        <v>5.55142956</v>
      </c>
      <c r="I22" s="18" t="n">
        <v>486.15977415</v>
      </c>
      <c r="J22" s="20" t="n">
        <v>3.44617415</v>
      </c>
      <c r="K22" s="18" t="s">
        <v>182</v>
      </c>
      <c r="L22" s="20" t="s">
        <v>182</v>
      </c>
      <c r="M22" s="18" t="s">
        <v>182</v>
      </c>
      <c r="N22" s="20" t="s">
        <v>182</v>
      </c>
      <c r="O22" s="18" t="n">
        <v>465.3184081</v>
      </c>
      <c r="P22" s="20" t="n">
        <v>9.52311205</v>
      </c>
      <c r="Q22" s="18" t="s">
        <v>182</v>
      </c>
      <c r="R22" s="20" t="s">
        <v>182</v>
      </c>
      <c r="S22" s="18" t="n">
        <v>384.64294546</v>
      </c>
      <c r="T22" s="20" t="n">
        <v>8.18084305</v>
      </c>
    </row>
    <row r="23" spans="1:20">
      <c r="A23" s="15" t="s">
        <v>198</v>
      </c>
      <c r="B23" s="17" t="n">
        <v>11583</v>
      </c>
      <c r="C23" s="18">
        <f>(499.0/B23*100)</f>
        <v/>
      </c>
      <c r="D23" s="19" t="n">
        <v>11084</v>
      </c>
      <c r="E23" s="18" t="n">
        <v>473.59050357</v>
      </c>
      <c r="F23" s="20" t="n">
        <v>3.59093085</v>
      </c>
      <c r="G23" s="18" t="n">
        <v>507.87034375</v>
      </c>
      <c r="H23" s="20" t="n">
        <v>4.19388324</v>
      </c>
      <c r="I23" s="18" t="n">
        <v>501.18942033</v>
      </c>
      <c r="J23" s="20" t="n">
        <v>3.23850776</v>
      </c>
      <c r="K23" s="18" t="s">
        <v>182</v>
      </c>
      <c r="L23" s="20" t="s">
        <v>182</v>
      </c>
      <c r="M23" s="18" t="s">
        <v>182</v>
      </c>
      <c r="N23" s="20" t="s">
        <v>182</v>
      </c>
      <c r="O23" s="18" t="s">
        <v>182</v>
      </c>
      <c r="P23" s="20" t="s">
        <v>182</v>
      </c>
      <c r="Q23" s="18" t="s">
        <v>182</v>
      </c>
      <c r="R23" s="20" t="s">
        <v>182</v>
      </c>
      <c r="S23" s="18" t="n">
        <v>442.3722986</v>
      </c>
      <c r="T23" s="20" t="n">
        <v>9.69531228</v>
      </c>
    </row>
    <row r="24" spans="1:20">
      <c r="A24" s="15" t="s">
        <v>199</v>
      </c>
      <c r="B24" s="17" t="n">
        <v>6647</v>
      </c>
      <c r="C24" s="18">
        <f>(13.0/B24*100)</f>
        <v/>
      </c>
      <c r="D24" s="19" t="n">
        <v>6634</v>
      </c>
      <c r="E24" s="18" t="n">
        <v>519.41882992</v>
      </c>
      <c r="F24" s="20" t="n">
        <v>3.68094325</v>
      </c>
      <c r="G24" s="18" t="n">
        <v>540.6807775</v>
      </c>
      <c r="H24" s="20" t="n">
        <v>4.05111264</v>
      </c>
      <c r="I24" s="18" t="n">
        <v>540.42276397</v>
      </c>
      <c r="J24" s="20" t="n">
        <v>2.960765</v>
      </c>
      <c r="K24" s="18" t="s">
        <v>182</v>
      </c>
      <c r="L24" s="20" t="s">
        <v>182</v>
      </c>
      <c r="M24" s="18" t="s">
        <v>182</v>
      </c>
      <c r="N24" s="20" t="s">
        <v>182</v>
      </c>
      <c r="O24" s="18" t="s">
        <v>182</v>
      </c>
      <c r="P24" s="20" t="s">
        <v>182</v>
      </c>
      <c r="Q24" s="18" t="s">
        <v>182</v>
      </c>
      <c r="R24" s="20" t="s">
        <v>182</v>
      </c>
      <c r="S24" s="18" t="n">
        <v>463.67010383</v>
      </c>
      <c r="T24" s="20" t="n">
        <v>14.73816941</v>
      </c>
    </row>
    <row r="25" spans="1:20">
      <c r="A25" s="15" t="s">
        <v>200</v>
      </c>
      <c r="B25" s="17" t="n">
        <v>5581</v>
      </c>
      <c r="C25" s="18">
        <f>(28.0/B25*100)</f>
        <v/>
      </c>
      <c r="D25" s="19" t="n">
        <v>5553</v>
      </c>
      <c r="E25" s="18" t="n">
        <v>525.68427334</v>
      </c>
      <c r="F25" s="20" t="n">
        <v>4.84015462</v>
      </c>
      <c r="G25" s="18" t="n">
        <v>534.45864952</v>
      </c>
      <c r="H25" s="20" t="n">
        <v>4.4925514</v>
      </c>
      <c r="I25" s="18" t="n">
        <v>518.60332065</v>
      </c>
      <c r="J25" s="20" t="n">
        <v>3.81647747</v>
      </c>
      <c r="K25" s="18" t="s">
        <v>182</v>
      </c>
      <c r="L25" s="20" t="s">
        <v>182</v>
      </c>
      <c r="M25" s="18" t="s">
        <v>182</v>
      </c>
      <c r="N25" s="20" t="s">
        <v>182</v>
      </c>
      <c r="O25" s="18" t="s">
        <v>182</v>
      </c>
      <c r="P25" s="20" t="s">
        <v>182</v>
      </c>
      <c r="Q25" s="18" t="s">
        <v>182</v>
      </c>
      <c r="R25" s="20" t="s">
        <v>182</v>
      </c>
      <c r="S25" s="18" t="n">
        <v>482.01504691</v>
      </c>
      <c r="T25" s="20" t="n">
        <v>14.89267859</v>
      </c>
    </row>
    <row r="26" spans="1:20">
      <c r="A26" s="15" t="s">
        <v>201</v>
      </c>
      <c r="B26" s="17" t="n">
        <v>4869</v>
      </c>
      <c r="C26" s="18">
        <f>(95.0/B26*100)</f>
        <v/>
      </c>
      <c r="D26" s="19" t="n">
        <v>4774</v>
      </c>
      <c r="E26" s="18" t="n">
        <v>465.83841986</v>
      </c>
      <c r="F26" s="20" t="n">
        <v>2.74023959</v>
      </c>
      <c r="G26" s="18" t="n">
        <v>498.66629352</v>
      </c>
      <c r="H26" s="20" t="n">
        <v>2.62368874</v>
      </c>
      <c r="I26" s="18" t="n">
        <v>490.84991855</v>
      </c>
      <c r="J26" s="20" t="n">
        <v>2.82787945</v>
      </c>
      <c r="K26" s="18" t="s">
        <v>182</v>
      </c>
      <c r="L26" s="20" t="s">
        <v>182</v>
      </c>
      <c r="M26" s="18" t="s">
        <v>182</v>
      </c>
      <c r="N26" s="20" t="s">
        <v>182</v>
      </c>
      <c r="O26" s="18" t="s">
        <v>182</v>
      </c>
      <c r="P26" s="20" t="s">
        <v>182</v>
      </c>
      <c r="Q26" s="18" t="s">
        <v>182</v>
      </c>
      <c r="R26" s="20" t="s">
        <v>182</v>
      </c>
      <c r="S26" s="18" t="n">
        <v>436.21470642</v>
      </c>
      <c r="T26" s="20" t="n">
        <v>9.64327576</v>
      </c>
    </row>
    <row r="27" spans="1:20">
      <c r="A27" s="15" t="s">
        <v>202</v>
      </c>
      <c r="B27" s="17" t="n">
        <v>5299</v>
      </c>
      <c r="C27" s="18">
        <f>(154.0/B27*100)</f>
        <v/>
      </c>
      <c r="D27" s="19" t="n">
        <v>5145</v>
      </c>
      <c r="E27" s="18" t="n">
        <v>475.64735456</v>
      </c>
      <c r="F27" s="20" t="n">
        <v>2.30621556</v>
      </c>
      <c r="G27" s="18" t="n">
        <v>510.19858428</v>
      </c>
      <c r="H27" s="20" t="n">
        <v>2.96632818</v>
      </c>
      <c r="I27" s="18" t="n">
        <v>491.51638404</v>
      </c>
      <c r="J27" s="20" t="n">
        <v>2.34828445</v>
      </c>
      <c r="K27" s="18" t="s">
        <v>182</v>
      </c>
      <c r="L27" s="20" t="s">
        <v>182</v>
      </c>
      <c r="M27" s="18" t="s">
        <v>182</v>
      </c>
      <c r="N27" s="20" t="s">
        <v>182</v>
      </c>
      <c r="O27" s="18" t="s">
        <v>182</v>
      </c>
      <c r="P27" s="20" t="s">
        <v>182</v>
      </c>
      <c r="Q27" s="18" t="s">
        <v>182</v>
      </c>
      <c r="R27" s="20" t="s">
        <v>182</v>
      </c>
      <c r="S27" s="18" t="n">
        <v>420.97660977</v>
      </c>
      <c r="T27" s="20" t="n">
        <v>5.8831629</v>
      </c>
    </row>
    <row r="28" spans="1:20">
      <c r="A28" s="15" t="s">
        <v>203</v>
      </c>
      <c r="B28" s="17" t="n">
        <v>7568</v>
      </c>
      <c r="C28" s="18">
        <f>(120.0/B28*100)</f>
        <v/>
      </c>
      <c r="D28" s="19" t="n">
        <v>7448</v>
      </c>
      <c r="E28" s="18" t="n">
        <v>398.77500716</v>
      </c>
      <c r="F28" s="20" t="n">
        <v>2.88670524</v>
      </c>
      <c r="G28" s="18" t="n">
        <v>426.44431702</v>
      </c>
      <c r="H28" s="20" t="n">
        <v>3.69053071</v>
      </c>
      <c r="I28" s="18" t="n">
        <v>409.81113599</v>
      </c>
      <c r="J28" s="20" t="n">
        <v>2.93349556</v>
      </c>
      <c r="K28" s="18" t="s">
        <v>182</v>
      </c>
      <c r="L28" s="20" t="s">
        <v>182</v>
      </c>
      <c r="M28" s="18" t="s">
        <v>182</v>
      </c>
      <c r="N28" s="20" t="s">
        <v>182</v>
      </c>
      <c r="O28" s="18" t="s">
        <v>182</v>
      </c>
      <c r="P28" s="20" t="s">
        <v>182</v>
      </c>
      <c r="Q28" s="18" t="s">
        <v>182</v>
      </c>
      <c r="R28" s="20" t="s">
        <v>182</v>
      </c>
      <c r="S28" s="18" t="n">
        <v>373.88979013</v>
      </c>
      <c r="T28" s="20" t="n">
        <v>10.4867369</v>
      </c>
    </row>
    <row r="29" spans="1:20">
      <c r="A29" s="15" t="s">
        <v>204</v>
      </c>
      <c r="B29" s="17" t="n">
        <v>5385</v>
      </c>
      <c r="C29" s="18">
        <f>(35.0/B29*100)</f>
        <v/>
      </c>
      <c r="D29" s="19" t="n">
        <v>5350</v>
      </c>
      <c r="E29" s="18" t="n">
        <v>500.68682818</v>
      </c>
      <c r="F29" s="20" t="n">
        <v>3.64904493</v>
      </c>
      <c r="G29" s="18" t="n">
        <v>537.3599289</v>
      </c>
      <c r="H29" s="20" t="n">
        <v>3.26735224</v>
      </c>
      <c r="I29" s="18" t="n">
        <v>511.88221443</v>
      </c>
      <c r="J29" s="20" t="n">
        <v>2.70924364</v>
      </c>
      <c r="K29" s="18" t="s">
        <v>182</v>
      </c>
      <c r="L29" s="20" t="s">
        <v>182</v>
      </c>
      <c r="M29" s="18" t="s">
        <v>182</v>
      </c>
      <c r="N29" s="20" t="s">
        <v>182</v>
      </c>
      <c r="O29" s="18" t="n">
        <v>335.3902018</v>
      </c>
      <c r="P29" s="20" t="n">
        <v>12.1685767</v>
      </c>
      <c r="Q29" s="18" t="s">
        <v>182</v>
      </c>
      <c r="R29" s="20" t="s">
        <v>182</v>
      </c>
      <c r="S29" s="18" t="n">
        <v>462.03805179</v>
      </c>
      <c r="T29" s="20" t="n">
        <v>13.62191499</v>
      </c>
    </row>
    <row r="30" spans="1:20">
      <c r="A30" s="15" t="s">
        <v>205</v>
      </c>
      <c r="B30" s="17" t="n">
        <v>4520</v>
      </c>
      <c r="C30" s="18">
        <f>(497.0/B30*100)</f>
        <v/>
      </c>
      <c r="D30" s="19" t="n">
        <v>4023</v>
      </c>
      <c r="E30" s="18" t="n">
        <v>474.00046425</v>
      </c>
      <c r="F30" s="20" t="n">
        <v>3.53849292</v>
      </c>
      <c r="G30" s="18" t="n">
        <v>515.29186597</v>
      </c>
      <c r="H30" s="20" t="n">
        <v>4.05678866</v>
      </c>
      <c r="I30" s="18" t="n">
        <v>508.22285802</v>
      </c>
      <c r="J30" s="20" t="n">
        <v>3.3125559</v>
      </c>
      <c r="K30" s="18" t="s">
        <v>182</v>
      </c>
      <c r="L30" s="20" t="s">
        <v>182</v>
      </c>
      <c r="M30" s="18" t="s">
        <v>182</v>
      </c>
      <c r="N30" s="20" t="s">
        <v>182</v>
      </c>
      <c r="O30" s="18" t="s">
        <v>182</v>
      </c>
      <c r="P30" s="20" t="s">
        <v>182</v>
      </c>
      <c r="Q30" s="18" t="s">
        <v>182</v>
      </c>
      <c r="R30" s="20" t="s">
        <v>182</v>
      </c>
      <c r="S30" s="18" t="n">
        <v>433.12776779</v>
      </c>
      <c r="T30" s="20" t="n">
        <v>9.52464202</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(12.0/B32*100)</f>
        <v/>
      </c>
      <c r="D32" s="19" t="n">
        <v>4466</v>
      </c>
      <c r="E32" s="18" t="n">
        <v>491.80894985</v>
      </c>
      <c r="F32" s="20" t="n">
        <v>2.91358377</v>
      </c>
      <c r="G32" s="18" t="n">
        <v>530.46395345</v>
      </c>
      <c r="H32" s="20" t="n">
        <v>3.37925284</v>
      </c>
      <c r="I32" s="18" t="n">
        <v>502.91381463</v>
      </c>
      <c r="J32" s="20" t="n">
        <v>3.02909441</v>
      </c>
      <c r="K32" s="18" t="s">
        <v>182</v>
      </c>
      <c r="L32" s="20" t="s">
        <v>182</v>
      </c>
      <c r="M32" s="18" t="s">
        <v>182</v>
      </c>
      <c r="N32" s="20" t="s">
        <v>182</v>
      </c>
      <c r="O32" s="18" t="s">
        <v>182</v>
      </c>
      <c r="P32" s="20" t="s">
        <v>182</v>
      </c>
      <c r="Q32" s="18" t="s">
        <v>182</v>
      </c>
      <c r="R32" s="20" t="s">
        <v>182</v>
      </c>
      <c r="S32" s="18" t="n">
        <v>419.32944268</v>
      </c>
      <c r="T32" s="20" t="n">
        <v>19.2529122</v>
      </c>
    </row>
    <row r="33" spans="1:20">
      <c r="A33" s="15" t="s">
        <v>208</v>
      </c>
      <c r="B33" s="17" t="n">
        <v>7325</v>
      </c>
      <c r="C33" s="18">
        <f>(212.0/B33*100)</f>
        <v/>
      </c>
      <c r="D33" s="19" t="n">
        <v>7113</v>
      </c>
      <c r="E33" s="18" t="n">
        <v>472.35776321</v>
      </c>
      <c r="F33" s="20" t="n">
        <v>3.53261289</v>
      </c>
      <c r="G33" s="18" t="n">
        <v>519.9391472</v>
      </c>
      <c r="H33" s="20" t="n">
        <v>3.01471115</v>
      </c>
      <c r="I33" s="18" t="n">
        <v>489.9524576</v>
      </c>
      <c r="J33" s="20" t="n">
        <v>2.9184588</v>
      </c>
      <c r="K33" s="18" t="s">
        <v>182</v>
      </c>
      <c r="L33" s="20" t="s">
        <v>182</v>
      </c>
      <c r="M33" s="18" t="s">
        <v>182</v>
      </c>
      <c r="N33" s="20" t="s">
        <v>182</v>
      </c>
      <c r="O33" s="18" t="s">
        <v>182</v>
      </c>
      <c r="P33" s="20" t="s">
        <v>182</v>
      </c>
      <c r="Q33" s="18" t="s">
        <v>182</v>
      </c>
      <c r="R33" s="20" t="s">
        <v>182</v>
      </c>
      <c r="S33" s="18" t="n">
        <v>430.30220892</v>
      </c>
      <c r="T33" s="20" t="n">
        <v>9.920431990000001</v>
      </c>
    </row>
    <row r="34" spans="1:20">
      <c r="A34" s="15" t="s">
        <v>209</v>
      </c>
      <c r="B34" s="17" t="n">
        <v>6350</v>
      </c>
      <c r="C34" s="18">
        <f>(76.0/B34*100)</f>
        <v/>
      </c>
      <c r="D34" s="19" t="n">
        <v>6274</v>
      </c>
      <c r="E34" s="18" t="n">
        <v>464.14421941</v>
      </c>
      <c r="F34" s="20" t="n">
        <v>3.0564568</v>
      </c>
      <c r="G34" s="18" t="n">
        <v>503.85561898</v>
      </c>
      <c r="H34" s="20" t="n">
        <v>4.07144342</v>
      </c>
      <c r="I34" s="18" t="n">
        <v>487.38950573</v>
      </c>
      <c r="J34" s="20" t="n">
        <v>3.21228094</v>
      </c>
      <c r="K34" s="18" t="s">
        <v>182</v>
      </c>
      <c r="L34" s="20" t="s">
        <v>182</v>
      </c>
      <c r="M34" s="18" t="s">
        <v>182</v>
      </c>
      <c r="N34" s="20" t="s">
        <v>182</v>
      </c>
      <c r="O34" s="18" t="n">
        <v>336.51078337</v>
      </c>
      <c r="P34" s="20" t="n">
        <v>12.24828707</v>
      </c>
      <c r="Q34" s="18" t="s">
        <v>182</v>
      </c>
      <c r="R34" s="20" t="s">
        <v>182</v>
      </c>
      <c r="S34" s="18" t="n">
        <v>390.23378378</v>
      </c>
      <c r="T34" s="20" t="n">
        <v>11.28387963</v>
      </c>
    </row>
    <row r="35" spans="1:20">
      <c r="A35" s="15" t="s">
        <v>210</v>
      </c>
      <c r="B35" s="17" t="n">
        <v>6406</v>
      </c>
      <c r="C35" s="18">
        <f>(67.0/B35*100)</f>
        <v/>
      </c>
      <c r="D35" s="19" t="n">
        <v>6339</v>
      </c>
      <c r="E35" s="18" t="n">
        <v>495.46938785</v>
      </c>
      <c r="F35" s="20" t="n">
        <v>2.83586746</v>
      </c>
      <c r="G35" s="18" t="n">
        <v>531.19871654</v>
      </c>
      <c r="H35" s="20" t="n">
        <v>3.03858338</v>
      </c>
      <c r="I35" s="18" t="n">
        <v>513.77720932</v>
      </c>
      <c r="J35" s="20" t="n">
        <v>2.12682682</v>
      </c>
      <c r="K35" s="18" t="s">
        <v>182</v>
      </c>
      <c r="L35" s="20" t="s">
        <v>182</v>
      </c>
      <c r="M35" s="18" t="s">
        <v>182</v>
      </c>
      <c r="N35" s="20" t="s">
        <v>182</v>
      </c>
      <c r="O35" s="18" t="n">
        <v>349.78970242</v>
      </c>
      <c r="P35" s="20" t="n">
        <v>6.90672373</v>
      </c>
      <c r="Q35" s="18" t="s">
        <v>182</v>
      </c>
      <c r="R35" s="20" t="s">
        <v>182</v>
      </c>
      <c r="S35" s="18" t="n">
        <v>439.76927368</v>
      </c>
      <c r="T35" s="20" t="n">
        <v>8.38470117</v>
      </c>
    </row>
    <row r="36" spans="1:20">
      <c r="A36" s="15" t="s">
        <v>211</v>
      </c>
      <c r="B36" s="17" t="n">
        <v>6736</v>
      </c>
      <c r="C36" s="18">
        <f>(41.0/B36*100)</f>
        <v/>
      </c>
      <c r="D36" s="19" t="n">
        <v>6695</v>
      </c>
      <c r="E36" s="18" t="n">
        <v>468.26679972</v>
      </c>
      <c r="F36" s="20" t="n">
        <v>3.91604031</v>
      </c>
      <c r="G36" s="18" t="n">
        <v>504.92433391</v>
      </c>
      <c r="H36" s="20" t="n">
        <v>2.78017624</v>
      </c>
      <c r="I36" s="18" t="n">
        <v>485.38098195</v>
      </c>
      <c r="J36" s="20" t="n">
        <v>2.52939577</v>
      </c>
      <c r="K36" s="18" t="s">
        <v>182</v>
      </c>
      <c r="L36" s="20" t="s">
        <v>182</v>
      </c>
      <c r="M36" s="18" t="s">
        <v>182</v>
      </c>
      <c r="N36" s="20" t="s">
        <v>182</v>
      </c>
      <c r="O36" s="18" t="s">
        <v>182</v>
      </c>
      <c r="P36" s="20" t="s">
        <v>182</v>
      </c>
      <c r="Q36" s="18" t="s">
        <v>182</v>
      </c>
      <c r="R36" s="20" t="s">
        <v>182</v>
      </c>
      <c r="S36" s="18" t="n">
        <v>419.43138952</v>
      </c>
      <c r="T36" s="20" t="n">
        <v>7.858224</v>
      </c>
    </row>
    <row r="37" spans="1:20">
      <c r="A37" s="15" t="s">
        <v>212</v>
      </c>
      <c r="B37" s="17" t="n">
        <v>5458</v>
      </c>
      <c r="C37" s="18">
        <f>(223.0/B37*100)</f>
        <v/>
      </c>
      <c r="D37" s="19" t="n">
        <v>5235</v>
      </c>
      <c r="E37" s="18" t="n">
        <v>468.7474321</v>
      </c>
      <c r="F37" s="20" t="n">
        <v>3.87971917</v>
      </c>
      <c r="G37" s="18" t="n">
        <v>517.04965423</v>
      </c>
      <c r="H37" s="20" t="n">
        <v>4.01480752</v>
      </c>
      <c r="I37" s="18" t="n">
        <v>502.71022178</v>
      </c>
      <c r="J37" s="20" t="n">
        <v>3.32242624</v>
      </c>
      <c r="K37" s="18" t="s">
        <v>182</v>
      </c>
      <c r="L37" s="20" t="s">
        <v>182</v>
      </c>
      <c r="M37" s="18" t="s">
        <v>182</v>
      </c>
      <c r="N37" s="20" t="s">
        <v>182</v>
      </c>
      <c r="O37" s="18" t="s">
        <v>182</v>
      </c>
      <c r="P37" s="20" t="s">
        <v>182</v>
      </c>
      <c r="Q37" s="18" t="s">
        <v>182</v>
      </c>
      <c r="R37" s="20" t="s">
        <v>182</v>
      </c>
      <c r="S37" s="18" t="n">
        <v>425.99005786</v>
      </c>
      <c r="T37" s="20" t="n">
        <v>7.84251449</v>
      </c>
    </row>
    <row r="38" spans="1:20">
      <c r="A38" s="15" t="s">
        <v>213</v>
      </c>
      <c r="B38" s="17" t="n">
        <v>5860</v>
      </c>
      <c r="C38" s="18">
        <f>(60.0/B38*100)</f>
        <v/>
      </c>
      <c r="D38" s="19" t="n">
        <v>5800</v>
      </c>
      <c r="E38" s="18" t="n">
        <v>491.13192046</v>
      </c>
      <c r="F38" s="20" t="n">
        <v>4.9399438</v>
      </c>
      <c r="G38" s="18" t="n">
        <v>554.73873366</v>
      </c>
      <c r="H38" s="20" t="n">
        <v>4.00269685</v>
      </c>
      <c r="I38" s="18" t="n">
        <v>523.51829871</v>
      </c>
      <c r="J38" s="20" t="n">
        <v>3.08019852</v>
      </c>
      <c r="K38" s="18" t="s">
        <v>182</v>
      </c>
      <c r="L38" s="20" t="s">
        <v>182</v>
      </c>
      <c r="M38" s="18" t="s">
        <v>182</v>
      </c>
      <c r="N38" s="20" t="s">
        <v>182</v>
      </c>
      <c r="O38" s="18" t="s">
        <v>182</v>
      </c>
      <c r="P38" s="20" t="s">
        <v>182</v>
      </c>
      <c r="Q38" s="18" t="s">
        <v>182</v>
      </c>
      <c r="R38" s="20" t="s">
        <v>182</v>
      </c>
      <c r="S38" s="18" t="n">
        <v>458.58394126</v>
      </c>
      <c r="T38" s="20" t="n">
        <v>7.63022858</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(5658.0/B40*100)</f>
        <v/>
      </c>
      <c r="D40" s="19" t="n">
        <v>8499</v>
      </c>
      <c r="E40" s="18" t="n">
        <v>473.39251972</v>
      </c>
      <c r="F40" s="20" t="n">
        <v>4.31698247</v>
      </c>
      <c r="G40" s="18" t="n">
        <v>514.3340439900001</v>
      </c>
      <c r="H40" s="20" t="n">
        <v>4.33378895</v>
      </c>
      <c r="I40" s="18" t="n">
        <v>501.76268666</v>
      </c>
      <c r="J40" s="20" t="n">
        <v>3.24461976</v>
      </c>
      <c r="K40" s="18" t="s">
        <v>182</v>
      </c>
      <c r="L40" s="20" t="s">
        <v>182</v>
      </c>
      <c r="M40" s="18" t="s">
        <v>182</v>
      </c>
      <c r="N40" s="20" t="s">
        <v>182</v>
      </c>
      <c r="O40" s="18" t="n">
        <v>491.16464222</v>
      </c>
      <c r="P40" s="20" t="n">
        <v>2.5540442</v>
      </c>
      <c r="Q40" s="18" t="s">
        <v>182</v>
      </c>
      <c r="R40" s="20" t="s">
        <v>182</v>
      </c>
      <c r="S40" s="18" t="n">
        <v>417.20331176</v>
      </c>
      <c r="T40" s="20" t="n">
        <v>8.12214459</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(2698.0/B46*100)</f>
        <v/>
      </c>
      <c r="D46" s="19" t="n">
        <v>20443</v>
      </c>
      <c r="E46" s="18" t="n">
        <v>372.65952256</v>
      </c>
      <c r="F46" s="20" t="n">
        <v>3.23334464</v>
      </c>
      <c r="G46" s="18" t="n">
        <v>418.89908596</v>
      </c>
      <c r="H46" s="20" t="n">
        <v>5.74984435</v>
      </c>
      <c r="I46" s="18" t="n">
        <v>386.6817872</v>
      </c>
      <c r="J46" s="20" t="n">
        <v>3.36097451</v>
      </c>
      <c r="K46" s="18" t="s">
        <v>182</v>
      </c>
      <c r="L46" s="20" t="s">
        <v>182</v>
      </c>
      <c r="M46" s="18" t="s">
        <v>182</v>
      </c>
      <c r="N46" s="20" t="s">
        <v>182</v>
      </c>
      <c r="O46" s="18" t="s">
        <v>182</v>
      </c>
      <c r="P46" s="20" t="s">
        <v>182</v>
      </c>
      <c r="Q46" s="18" t="s">
        <v>182</v>
      </c>
      <c r="R46" s="20" t="s">
        <v>182</v>
      </c>
      <c r="S46" s="18" t="n">
        <v>352.5242492</v>
      </c>
      <c r="T46" s="20" t="n">
        <v>4.84628969</v>
      </c>
    </row>
    <row r="47" spans="1:20">
      <c r="A47" s="15" t="s">
        <v>222</v>
      </c>
      <c r="B47" s="17" t="n">
        <v>5928</v>
      </c>
      <c r="C47" s="18">
        <f>(101.0/B47*100)</f>
        <v/>
      </c>
      <c r="D47" s="19" t="n">
        <v>5827</v>
      </c>
      <c r="E47" s="18" t="n">
        <v>427.16542952</v>
      </c>
      <c r="F47" s="20" t="n">
        <v>3.93958123</v>
      </c>
      <c r="G47" s="18" t="n">
        <v>472.04112903</v>
      </c>
      <c r="H47" s="20" t="n">
        <v>4.61998871</v>
      </c>
      <c r="I47" s="18" t="n">
        <v>465.76418307</v>
      </c>
      <c r="J47" s="20" t="n">
        <v>4.685245</v>
      </c>
      <c r="K47" s="18" t="s">
        <v>182</v>
      </c>
      <c r="L47" s="20" t="s">
        <v>182</v>
      </c>
      <c r="M47" s="18" t="s">
        <v>182</v>
      </c>
      <c r="N47" s="20" t="s">
        <v>182</v>
      </c>
      <c r="O47" s="18" t="s">
        <v>182</v>
      </c>
      <c r="P47" s="20" t="s">
        <v>182</v>
      </c>
      <c r="Q47" s="18" t="s">
        <v>182</v>
      </c>
      <c r="R47" s="20" t="s">
        <v>182</v>
      </c>
      <c r="S47" s="18" t="n">
        <v>374.11098383</v>
      </c>
      <c r="T47" s="20" t="n">
        <v>6.20852075</v>
      </c>
    </row>
    <row r="48" spans="1:20">
      <c r="A48" s="15" t="s">
        <v>223</v>
      </c>
      <c r="B48" s="17" t="n">
        <v>9841</v>
      </c>
      <c r="C48" s="18">
        <f>(19.0/B48*100)</f>
        <v/>
      </c>
      <c r="D48" s="19" t="n">
        <v>9822</v>
      </c>
      <c r="E48" s="18" t="n">
        <v>502.26017216</v>
      </c>
      <c r="F48" s="20" t="n">
        <v>5.78525328</v>
      </c>
      <c r="G48" s="18" t="n">
        <v>556.4912967499999</v>
      </c>
      <c r="H48" s="20" t="n">
        <v>5.69936142</v>
      </c>
      <c r="I48" s="18" t="n">
        <v>534.74768027</v>
      </c>
      <c r="J48" s="20" t="n">
        <v>4.62779816</v>
      </c>
      <c r="K48" s="18" t="s">
        <v>182</v>
      </c>
      <c r="L48" s="20" t="s">
        <v>182</v>
      </c>
      <c r="M48" s="18" t="s">
        <v>182</v>
      </c>
      <c r="N48" s="20" t="s">
        <v>182</v>
      </c>
      <c r="O48" s="18" t="s">
        <v>182</v>
      </c>
      <c r="P48" s="20" t="s">
        <v>182</v>
      </c>
      <c r="Q48" s="18" t="s">
        <v>182</v>
      </c>
      <c r="R48" s="20" t="s">
        <v>182</v>
      </c>
      <c r="S48" s="18" t="n">
        <v>471.4311733</v>
      </c>
      <c r="T48" s="20" t="n">
        <v>19.97207185</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(941.0/B50*100)</f>
        <v/>
      </c>
      <c r="D50" s="19" t="n">
        <v>10854</v>
      </c>
      <c r="E50" s="18" t="n">
        <v>385.8978832</v>
      </c>
      <c r="F50" s="20" t="n">
        <v>2.77171242</v>
      </c>
      <c r="G50" s="18" t="n">
        <v>414.15350309</v>
      </c>
      <c r="H50" s="20" t="n">
        <v>3.6518838</v>
      </c>
      <c r="I50" s="18" t="n">
        <v>396.07110122</v>
      </c>
      <c r="J50" s="20" t="n">
        <v>2.9087883</v>
      </c>
      <c r="K50" s="18" t="s">
        <v>182</v>
      </c>
      <c r="L50" s="20" t="s">
        <v>182</v>
      </c>
      <c r="M50" s="18" t="s">
        <v>182</v>
      </c>
      <c r="N50" s="20" t="s">
        <v>182</v>
      </c>
      <c r="O50" s="18" t="s">
        <v>182</v>
      </c>
      <c r="P50" s="20" t="s">
        <v>182</v>
      </c>
      <c r="Q50" s="18" t="s">
        <v>182</v>
      </c>
      <c r="R50" s="20" t="s">
        <v>182</v>
      </c>
      <c r="S50" s="18" t="n">
        <v>354.61514114</v>
      </c>
      <c r="T50" s="20" t="n">
        <v>8.1368461</v>
      </c>
    </row>
    <row r="51" spans="1:20">
      <c r="A51" s="15" t="s">
        <v>226</v>
      </c>
      <c r="B51" s="17" t="n">
        <v>6866</v>
      </c>
      <c r="C51" s="18">
        <f>(115.0/B51*100)</f>
        <v/>
      </c>
      <c r="D51" s="19" t="n">
        <v>6751</v>
      </c>
      <c r="E51" s="18" t="n">
        <v>397.98474684</v>
      </c>
      <c r="F51" s="20" t="n">
        <v>3.96142925</v>
      </c>
      <c r="G51" s="18" t="n">
        <v>422.46979292</v>
      </c>
      <c r="H51" s="20" t="n">
        <v>4.84222753</v>
      </c>
      <c r="I51" s="18" t="n">
        <v>404.55694887</v>
      </c>
      <c r="J51" s="20" t="n">
        <v>2.93665571</v>
      </c>
      <c r="K51" s="18" t="s">
        <v>182</v>
      </c>
      <c r="L51" s="20" t="s">
        <v>182</v>
      </c>
      <c r="M51" s="18" t="s">
        <v>182</v>
      </c>
      <c r="N51" s="20" t="s">
        <v>182</v>
      </c>
      <c r="O51" s="18" t="n">
        <v>380.5422133</v>
      </c>
      <c r="P51" s="20" t="n">
        <v>4.31283207</v>
      </c>
      <c r="Q51" s="18" t="s">
        <v>182</v>
      </c>
      <c r="R51" s="20" t="s">
        <v>182</v>
      </c>
      <c r="S51" s="18" t="n">
        <v>380.49406606</v>
      </c>
      <c r="T51" s="20" t="n">
        <v>4.93315619</v>
      </c>
    </row>
    <row r="52" spans="1:20">
      <c r="A52" s="15" t="s">
        <v>227</v>
      </c>
      <c r="B52" s="17" t="n">
        <v>5809</v>
      </c>
      <c r="C52" s="18">
        <f>(115.0/B52*100)</f>
        <v/>
      </c>
      <c r="D52" s="19" t="n">
        <v>5694</v>
      </c>
      <c r="E52" s="18" t="n">
        <v>437.36612064</v>
      </c>
      <c r="F52" s="20" t="n">
        <v>3.74200335</v>
      </c>
      <c r="G52" s="18" t="n">
        <v>483.9920288</v>
      </c>
      <c r="H52" s="20" t="n">
        <v>3.75854367</v>
      </c>
      <c r="I52" s="18" t="n">
        <v>468.38766739</v>
      </c>
      <c r="J52" s="20" t="n">
        <v>2.86023236</v>
      </c>
      <c r="K52" s="18" t="s">
        <v>182</v>
      </c>
      <c r="L52" s="20" t="s">
        <v>182</v>
      </c>
      <c r="M52" s="18" t="s">
        <v>182</v>
      </c>
      <c r="N52" s="20" t="s">
        <v>182</v>
      </c>
      <c r="O52" s="18" t="s">
        <v>182</v>
      </c>
      <c r="P52" s="20" t="s">
        <v>182</v>
      </c>
      <c r="Q52" s="18" t="s">
        <v>182</v>
      </c>
      <c r="R52" s="20" t="s">
        <v>182</v>
      </c>
      <c r="S52" s="18" t="n">
        <v>407.13375886</v>
      </c>
      <c r="T52" s="20" t="n">
        <v>8.32217977</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(429.0/B54*100)</f>
        <v/>
      </c>
      <c r="D54" s="19" t="n">
        <v>4311</v>
      </c>
      <c r="E54" s="18" t="n">
        <v>326.2839235</v>
      </c>
      <c r="F54" s="20" t="n">
        <v>3.57202613</v>
      </c>
      <c r="G54" s="18" t="n">
        <v>346.70610588</v>
      </c>
      <c r="H54" s="20" t="n">
        <v>5.20144099</v>
      </c>
      <c r="I54" s="18" t="n">
        <v>340.08518479</v>
      </c>
      <c r="J54" s="20" t="n">
        <v>4.14158446</v>
      </c>
      <c r="K54" s="18" t="s">
        <v>182</v>
      </c>
      <c r="L54" s="20" t="s">
        <v>182</v>
      </c>
      <c r="M54" s="18" t="s">
        <v>182</v>
      </c>
      <c r="N54" s="20" t="s">
        <v>182</v>
      </c>
      <c r="O54" s="18" t="s">
        <v>182</v>
      </c>
      <c r="P54" s="20" t="s">
        <v>182</v>
      </c>
      <c r="Q54" s="18" t="s">
        <v>182</v>
      </c>
      <c r="R54" s="20" t="s">
        <v>182</v>
      </c>
      <c r="S54" s="18" t="n">
        <v>289.59395894</v>
      </c>
      <c r="T54" s="20" t="n">
        <v>4.50235693</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(79.0/B56*100)</f>
        <v/>
      </c>
      <c r="D56" s="19" t="n">
        <v>5280</v>
      </c>
      <c r="E56" s="18" t="n">
        <v>526.26120277</v>
      </c>
      <c r="F56" s="20" t="n">
        <v>4.36289768</v>
      </c>
      <c r="G56" s="18" t="n">
        <v>563.49836638</v>
      </c>
      <c r="H56" s="20" t="n">
        <v>3.36688556</v>
      </c>
      <c r="I56" s="18" t="n">
        <v>551.10280815</v>
      </c>
      <c r="J56" s="20" t="n">
        <v>3.6257053</v>
      </c>
      <c r="K56" s="18" t="s">
        <v>182</v>
      </c>
      <c r="L56" s="20" t="s">
        <v>182</v>
      </c>
      <c r="M56" s="18" t="s">
        <v>182</v>
      </c>
      <c r="N56" s="20" t="s">
        <v>182</v>
      </c>
      <c r="O56" s="18" t="s">
        <v>182</v>
      </c>
      <c r="P56" s="20" t="s">
        <v>182</v>
      </c>
      <c r="Q56" s="18" t="s">
        <v>182</v>
      </c>
      <c r="R56" s="20" t="s">
        <v>182</v>
      </c>
      <c r="S56" s="18" t="n">
        <v>507.64919168</v>
      </c>
      <c r="T56" s="20" t="n">
        <v>18.66359003</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(252.0/B61*100)</f>
        <v/>
      </c>
      <c r="D61" s="19" t="n">
        <v>6273</v>
      </c>
      <c r="E61" s="18" t="n">
        <v>458.03354262</v>
      </c>
      <c r="F61" s="20" t="n">
        <v>2.75448253</v>
      </c>
      <c r="G61" s="18" t="n">
        <v>506.53464846</v>
      </c>
      <c r="H61" s="20" t="n">
        <v>2.98419345</v>
      </c>
      <c r="I61" s="18" t="n">
        <v>486.00956802</v>
      </c>
      <c r="J61" s="20" t="n">
        <v>3.47672605</v>
      </c>
      <c r="K61" s="18" t="s">
        <v>182</v>
      </c>
      <c r="L61" s="20" t="s">
        <v>182</v>
      </c>
      <c r="M61" s="18" t="s">
        <v>182</v>
      </c>
      <c r="N61" s="20" t="s">
        <v>182</v>
      </c>
      <c r="O61" s="18" t="s">
        <v>182</v>
      </c>
      <c r="P61" s="20" t="s">
        <v>182</v>
      </c>
      <c r="Q61" s="18" t="s">
        <v>182</v>
      </c>
      <c r="R61" s="20" t="s">
        <v>182</v>
      </c>
      <c r="S61" s="18" t="n">
        <v>405.15308974</v>
      </c>
      <c r="T61" s="20" t="n">
        <v>9.385584100000001</v>
      </c>
    </row>
    <row r="62" spans="1:20">
      <c r="A62" s="15" t="s">
        <v>237</v>
      </c>
      <c r="B62" s="17" t="n">
        <v>4476</v>
      </c>
      <c r="C62" s="18">
        <f>(5.0/B62*100)</f>
        <v/>
      </c>
      <c r="D62" s="19" t="n">
        <v>4471</v>
      </c>
      <c r="E62" s="18" t="n">
        <v>530.04250012</v>
      </c>
      <c r="F62" s="20" t="n">
        <v>2.70686708</v>
      </c>
      <c r="G62" s="18" t="n">
        <v>556.42061389</v>
      </c>
      <c r="H62" s="20" t="n">
        <v>2.61412527</v>
      </c>
      <c r="I62" s="18" t="n">
        <v>545.53667244</v>
      </c>
      <c r="J62" s="20" t="n">
        <v>2.07930363</v>
      </c>
      <c r="K62" s="18" t="s">
        <v>182</v>
      </c>
      <c r="L62" s="20" t="s">
        <v>182</v>
      </c>
      <c r="M62" s="18" t="s">
        <v>182</v>
      </c>
      <c r="N62" s="20" t="s">
        <v>182</v>
      </c>
      <c r="O62" s="18" t="s">
        <v>182</v>
      </c>
      <c r="P62" s="20" t="s">
        <v>182</v>
      </c>
      <c r="Q62" s="18" t="s">
        <v>182</v>
      </c>
      <c r="R62" s="20" t="s">
        <v>182</v>
      </c>
      <c r="S62" s="18" t="n">
        <v>534.7709994099999</v>
      </c>
      <c r="T62" s="20" t="n">
        <v>18.58154274</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378.83593095</v>
      </c>
      <c r="F67" s="20" t="n">
        <v>2.70273016</v>
      </c>
      <c r="G67" s="18" t="n">
        <v>406.77527451</v>
      </c>
      <c r="H67" s="20" t="n">
        <v>3.95618671</v>
      </c>
      <c r="I67" s="18" t="n">
        <v>386.37423137</v>
      </c>
      <c r="J67" s="20" t="n">
        <v>3.69157958</v>
      </c>
      <c r="K67" s="18" t="s">
        <v>182</v>
      </c>
      <c r="L67" s="20" t="s">
        <v>182</v>
      </c>
      <c r="M67" s="18" t="s">
        <v>182</v>
      </c>
      <c r="N67" s="20" t="s">
        <v>182</v>
      </c>
      <c r="O67" s="18" t="s">
        <v>182</v>
      </c>
      <c r="P67" s="20" t="s">
        <v>182</v>
      </c>
      <c r="Q67" s="18" t="s">
        <v>182</v>
      </c>
      <c r="R67" s="20" t="s">
        <v>182</v>
      </c>
      <c r="S67" s="18" t="n">
        <v>302.39305498</v>
      </c>
      <c r="T67" s="20" t="n">
        <v>13.83311376</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491.14202768</v>
      </c>
      <c r="F70" s="20" t="n">
        <v>3.58516124</v>
      </c>
      <c r="G70" s="18" t="n">
        <v>507.17929529</v>
      </c>
      <c r="H70" s="20" t="n">
        <v>3.81596924</v>
      </c>
      <c r="I70" s="18" t="n">
        <v>500.3540213</v>
      </c>
      <c r="J70" s="20" t="n">
        <v>3.88246144</v>
      </c>
      <c r="K70" s="18" t="s">
        <v>182</v>
      </c>
      <c r="L70" s="20" t="s">
        <v>182</v>
      </c>
      <c r="M70" s="18" t="s">
        <v>182</v>
      </c>
      <c r="N70" s="20" t="s">
        <v>182</v>
      </c>
      <c r="O70" s="18" t="s">
        <v>182</v>
      </c>
      <c r="P70" s="20" t="s">
        <v>182</v>
      </c>
      <c r="Q70" s="18" t="s">
        <v>182</v>
      </c>
      <c r="R70" s="20" t="s">
        <v>182</v>
      </c>
      <c r="S70" s="18" t="n">
        <v>434.55549754</v>
      </c>
      <c r="T70" s="20" t="n">
        <v>7.66983859</v>
      </c>
    </row>
    <row r="71" spans="1:20">
      <c r="A71" s="15" t="s">
        <v>246</v>
      </c>
      <c r="B71" s="17" t="n">
        <v>6115</v>
      </c>
      <c r="C71" s="18">
        <f>(105.0/B71*100)</f>
        <v/>
      </c>
      <c r="D71" s="19" t="n">
        <v>6010</v>
      </c>
      <c r="E71" s="18" t="n">
        <v>538.51443576</v>
      </c>
      <c r="F71" s="20" t="n">
        <v>3.19833693</v>
      </c>
      <c r="G71" s="18" t="n">
        <v>585.48568053</v>
      </c>
      <c r="H71" s="20" t="n">
        <v>3.17922928</v>
      </c>
      <c r="I71" s="18" t="n">
        <v>568.43546487</v>
      </c>
      <c r="J71" s="20" t="n">
        <v>1.82368896</v>
      </c>
      <c r="K71" s="18" t="s">
        <v>182</v>
      </c>
      <c r="L71" s="20" t="s">
        <v>182</v>
      </c>
      <c r="M71" s="18" t="s">
        <v>182</v>
      </c>
      <c r="N71" s="20" t="s">
        <v>182</v>
      </c>
      <c r="O71" s="18" t="s">
        <v>182</v>
      </c>
      <c r="P71" s="20" t="s">
        <v>182</v>
      </c>
      <c r="Q71" s="18" t="s">
        <v>182</v>
      </c>
      <c r="R71" s="20" t="s">
        <v>182</v>
      </c>
      <c r="S71" s="18" t="n">
        <v>513.85620887</v>
      </c>
      <c r="T71" s="20" t="n">
        <v>13.39325506</v>
      </c>
    </row>
    <row r="72" spans="1:20">
      <c r="A72" s="15" t="s">
        <v>247</v>
      </c>
      <c r="B72" s="17" t="n">
        <v>7708</v>
      </c>
      <c r="C72" s="18">
        <f>(8.0/B72*100)</f>
        <v/>
      </c>
      <c r="D72" s="19" t="n">
        <v>7700</v>
      </c>
      <c r="E72" s="18" t="n">
        <v>536.79283178</v>
      </c>
      <c r="F72" s="20" t="n">
        <v>3.44296729</v>
      </c>
      <c r="G72" s="18" t="n">
        <v>573.11845246</v>
      </c>
      <c r="H72" s="20" t="n">
        <v>5.02891215</v>
      </c>
      <c r="I72" s="18" t="n">
        <v>534.62271318</v>
      </c>
      <c r="J72" s="20" t="n">
        <v>3.21224745</v>
      </c>
      <c r="K72" s="18" t="s">
        <v>182</v>
      </c>
      <c r="L72" s="20" t="s">
        <v>182</v>
      </c>
      <c r="M72" s="18" t="s">
        <v>182</v>
      </c>
      <c r="N72" s="20" t="s">
        <v>182</v>
      </c>
      <c r="O72" s="18" t="s">
        <v>182</v>
      </c>
      <c r="P72" s="20" t="s">
        <v>182</v>
      </c>
      <c r="Q72" s="18" t="s">
        <v>182</v>
      </c>
      <c r="R72" s="20" t="s">
        <v>182</v>
      </c>
      <c r="S72" s="18" t="n">
        <v>481.34193426</v>
      </c>
      <c r="T72" s="20" t="n">
        <v>20.00450142</v>
      </c>
    </row>
    <row r="73" spans="1:20">
      <c r="A73" s="15" t="s">
        <v>248</v>
      </c>
      <c r="B73" s="17" t="n">
        <v>8249</v>
      </c>
      <c r="C73" s="18">
        <f>(222.0/B73*100)</f>
        <v/>
      </c>
      <c r="D73" s="19" t="n">
        <v>8027</v>
      </c>
      <c r="E73" s="18" t="n">
        <v>408.75653947</v>
      </c>
      <c r="F73" s="20" t="n">
        <v>3.07638548</v>
      </c>
      <c r="G73" s="18" t="n">
        <v>432.14202799</v>
      </c>
      <c r="H73" s="20" t="n">
        <v>4.90728509</v>
      </c>
      <c r="I73" s="18" t="n">
        <v>420.12765977</v>
      </c>
      <c r="J73" s="20" t="n">
        <v>4.18309355</v>
      </c>
      <c r="K73" s="18" t="s">
        <v>182</v>
      </c>
      <c r="L73" s="20" t="s">
        <v>182</v>
      </c>
      <c r="M73" s="18" t="s">
        <v>182</v>
      </c>
      <c r="N73" s="20" t="s">
        <v>182</v>
      </c>
      <c r="O73" s="18" t="s">
        <v>182</v>
      </c>
      <c r="P73" s="20" t="s">
        <v>182</v>
      </c>
      <c r="Q73" s="18" t="s">
        <v>182</v>
      </c>
      <c r="R73" s="20" t="s">
        <v>182</v>
      </c>
      <c r="S73" s="18" t="n">
        <v>368.07979908</v>
      </c>
      <c r="T73" s="20" t="n">
        <v>11.43828388</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(266.0/B77*100)</f>
        <v/>
      </c>
      <c r="D77" s="19" t="n">
        <v>5796</v>
      </c>
      <c r="E77" s="18" t="n">
        <v>398.5635005</v>
      </c>
      <c r="F77" s="20" t="n">
        <v>2.80457101</v>
      </c>
      <c r="G77" s="18" t="n">
        <v>452.42837098</v>
      </c>
      <c r="H77" s="20" t="n">
        <v>3.96463257</v>
      </c>
      <c r="I77" s="18" t="n">
        <v>430.04060118</v>
      </c>
      <c r="J77" s="20" t="n">
        <v>3.33229673</v>
      </c>
      <c r="K77" s="18" t="s">
        <v>182</v>
      </c>
      <c r="L77" s="20" t="s">
        <v>182</v>
      </c>
      <c r="M77" s="18" t="s">
        <v>182</v>
      </c>
      <c r="N77" s="20" t="s">
        <v>182</v>
      </c>
      <c r="O77" s="18" t="s">
        <v>182</v>
      </c>
      <c r="P77" s="20" t="s">
        <v>182</v>
      </c>
      <c r="Q77" s="18" t="s">
        <v>182</v>
      </c>
      <c r="R77" s="20" t="s">
        <v>182</v>
      </c>
      <c r="S77" s="18" t="n">
        <v>361.20761337</v>
      </c>
      <c r="T77" s="20" t="n">
        <v>5.06195713</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276</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496.4552406</v>
      </c>
      <c r="F7" s="20" t="n">
        <v>1.7057885</v>
      </c>
      <c r="G7" s="18" t="n">
        <v>522.7292400699999</v>
      </c>
      <c r="H7" s="20" t="n">
        <v>5.42662618</v>
      </c>
      <c r="I7" s="18" t="n">
        <v>485.63337387</v>
      </c>
      <c r="J7" s="20" t="n">
        <v>7.53632239</v>
      </c>
      <c r="K7" s="18" t="s">
        <v>182</v>
      </c>
      <c r="L7" s="20" t="s">
        <v>182</v>
      </c>
      <c r="M7" s="18" t="s">
        <v>182</v>
      </c>
      <c r="N7" s="20" t="s">
        <v>182</v>
      </c>
      <c r="O7" s="18" t="s">
        <v>182</v>
      </c>
      <c r="P7" s="20" t="s">
        <v>182</v>
      </c>
      <c r="Q7" s="18" t="s">
        <v>182</v>
      </c>
      <c r="R7" s="20" t="s">
        <v>182</v>
      </c>
      <c r="S7" s="18" t="n">
        <v>436.86070066</v>
      </c>
      <c r="T7" s="20" t="n">
        <v>7.68561816</v>
      </c>
    </row>
    <row r="8" spans="1:20">
      <c r="A8" s="15" t="s">
        <v>183</v>
      </c>
      <c r="B8" s="17" t="n">
        <v>7007</v>
      </c>
      <c r="C8" s="18">
        <f>(121.0/B8*100)</f>
        <v/>
      </c>
      <c r="D8" s="19" t="n">
        <v>6886</v>
      </c>
      <c r="E8" s="18" t="n">
        <v>500.46482494</v>
      </c>
      <c r="F8" s="20" t="n">
        <v>2.76607319</v>
      </c>
      <c r="G8" s="18" t="n">
        <v>474.80604066</v>
      </c>
      <c r="H8" s="20" t="n">
        <v>14.37510148</v>
      </c>
      <c r="I8" s="18" t="n">
        <v>472.67003179</v>
      </c>
      <c r="J8" s="20" t="n">
        <v>13.34237193</v>
      </c>
      <c r="K8" s="18" t="s">
        <v>182</v>
      </c>
      <c r="L8" s="20" t="s">
        <v>182</v>
      </c>
      <c r="M8" s="18" t="s">
        <v>182</v>
      </c>
      <c r="N8" s="20" t="s">
        <v>182</v>
      </c>
      <c r="O8" s="18" t="n">
        <v>301.63126691</v>
      </c>
      <c r="P8" s="20" t="n">
        <v>25.14921031</v>
      </c>
      <c r="Q8" s="18" t="s">
        <v>182</v>
      </c>
      <c r="R8" s="20" t="s">
        <v>182</v>
      </c>
      <c r="S8" s="18" t="n">
        <v>427.18848217</v>
      </c>
      <c r="T8" s="20" t="n">
        <v>10.89517585</v>
      </c>
    </row>
    <row r="9" spans="1:20">
      <c r="A9" s="15" t="s">
        <v>184</v>
      </c>
      <c r="B9" s="17" t="n">
        <v>9651</v>
      </c>
      <c r="C9" s="18">
        <f>(461.0/B9*100)</f>
        <v/>
      </c>
      <c r="D9" s="19" t="n">
        <v>9190</v>
      </c>
      <c r="E9" s="18" t="n">
        <v>513.45068113</v>
      </c>
      <c r="F9" s="20" t="n">
        <v>2.36794103</v>
      </c>
      <c r="G9" s="18" t="n">
        <v>530.31660706</v>
      </c>
      <c r="H9" s="20" t="n">
        <v>7.62516688</v>
      </c>
      <c r="I9" s="18" t="n">
        <v>535.49773243</v>
      </c>
      <c r="J9" s="20" t="n">
        <v>6.64652602</v>
      </c>
      <c r="K9" s="18" t="s">
        <v>182</v>
      </c>
      <c r="L9" s="20" t="s">
        <v>182</v>
      </c>
      <c r="M9" s="18" t="s">
        <v>182</v>
      </c>
      <c r="N9" s="20" t="s">
        <v>182</v>
      </c>
      <c r="O9" s="18" t="n">
        <v>357.98454354</v>
      </c>
      <c r="P9" s="20" t="n">
        <v>11.51846445</v>
      </c>
      <c r="Q9" s="18" t="s">
        <v>182</v>
      </c>
      <c r="R9" s="20" t="s">
        <v>182</v>
      </c>
      <c r="S9" s="18" t="n">
        <v>433.11545853</v>
      </c>
      <c r="T9" s="20" t="n">
        <v>9.77486272</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(98.0/B11*100)</f>
        <v/>
      </c>
      <c r="D11" s="19" t="n">
        <v>6955</v>
      </c>
      <c r="E11" s="18" t="n">
        <v>427.94921916</v>
      </c>
      <c r="F11" s="20" t="n">
        <v>2.6489346</v>
      </c>
      <c r="G11" s="18" t="n">
        <v>422.76882149</v>
      </c>
      <c r="H11" s="20" t="n">
        <v>6.71362461</v>
      </c>
      <c r="I11" s="18" t="n">
        <v>405.39086765</v>
      </c>
      <c r="J11" s="20" t="n">
        <v>4.36234436</v>
      </c>
      <c r="K11" s="18" t="s">
        <v>182</v>
      </c>
      <c r="L11" s="20" t="s">
        <v>182</v>
      </c>
      <c r="M11" s="18" t="s">
        <v>182</v>
      </c>
      <c r="N11" s="20" t="s">
        <v>182</v>
      </c>
      <c r="O11" s="18" t="s">
        <v>182</v>
      </c>
      <c r="P11" s="20" t="s">
        <v>182</v>
      </c>
      <c r="Q11" s="18" t="s">
        <v>182</v>
      </c>
      <c r="R11" s="20" t="s">
        <v>182</v>
      </c>
      <c r="S11" s="18" t="n">
        <v>382.70362627</v>
      </c>
      <c r="T11" s="20" t="n">
        <v>9.93963074</v>
      </c>
    </row>
    <row r="12" spans="1:20">
      <c r="A12" s="15" t="s">
        <v>187</v>
      </c>
      <c r="B12" s="17" t="n">
        <v>6894</v>
      </c>
      <c r="C12" s="18">
        <f>(124.0/B12*100)</f>
        <v/>
      </c>
      <c r="D12" s="19" t="n">
        <v>6770</v>
      </c>
      <c r="E12" s="18" t="n">
        <v>498.20630515</v>
      </c>
      <c r="F12" s="20" t="n">
        <v>2.12561118</v>
      </c>
      <c r="G12" s="18" t="n">
        <v>493.64191408</v>
      </c>
      <c r="H12" s="20" t="n">
        <v>9.962666199999999</v>
      </c>
      <c r="I12" s="18" t="n">
        <v>504.50119395</v>
      </c>
      <c r="J12" s="20" t="n">
        <v>7.36506126</v>
      </c>
      <c r="K12" s="18" t="s">
        <v>182</v>
      </c>
      <c r="L12" s="20" t="s">
        <v>182</v>
      </c>
      <c r="M12" s="18" t="s">
        <v>182</v>
      </c>
      <c r="N12" s="20" t="s">
        <v>182</v>
      </c>
      <c r="O12" s="18" t="n">
        <v>340.98506961</v>
      </c>
      <c r="P12" s="20" t="n">
        <v>12.52444664</v>
      </c>
      <c r="Q12" s="18" t="s">
        <v>182</v>
      </c>
      <c r="R12" s="20" t="s">
        <v>182</v>
      </c>
      <c r="S12" s="18" t="n">
        <v>409.77033011</v>
      </c>
      <c r="T12" s="20" t="n">
        <v>8.72521821</v>
      </c>
    </row>
    <row r="13" spans="1:20">
      <c r="A13" s="15" t="s">
        <v>188</v>
      </c>
      <c r="B13" s="17" t="n">
        <v>7161</v>
      </c>
      <c r="C13" s="18">
        <f>(300.0/B13*100)</f>
        <v/>
      </c>
      <c r="D13" s="19" t="n">
        <v>6861</v>
      </c>
      <c r="E13" s="18" t="n">
        <v>516.68392704</v>
      </c>
      <c r="F13" s="20" t="n">
        <v>2.20213486</v>
      </c>
      <c r="G13" s="18" t="n">
        <v>535.40267869</v>
      </c>
      <c r="H13" s="20" t="n">
        <v>10.43490574</v>
      </c>
      <c r="I13" s="18" t="n">
        <v>491.26042762</v>
      </c>
      <c r="J13" s="20" t="n">
        <v>13.10415842</v>
      </c>
      <c r="K13" s="18" t="s">
        <v>182</v>
      </c>
      <c r="L13" s="20" t="s">
        <v>182</v>
      </c>
      <c r="M13" s="18" t="s">
        <v>182</v>
      </c>
      <c r="N13" s="20" t="s">
        <v>182</v>
      </c>
      <c r="O13" s="18" t="n">
        <v>447.51533769</v>
      </c>
      <c r="P13" s="20" t="n">
        <v>5.97365007</v>
      </c>
      <c r="Q13" s="18" t="s">
        <v>182</v>
      </c>
      <c r="R13" s="20" t="s">
        <v>182</v>
      </c>
      <c r="S13" s="18" t="n">
        <v>446.52837531</v>
      </c>
      <c r="T13" s="20" t="n">
        <v>7.3254244</v>
      </c>
    </row>
    <row r="14" spans="1:20">
      <c r="A14" s="15" t="s">
        <v>189</v>
      </c>
      <c r="B14" s="17" t="n">
        <v>5587</v>
      </c>
      <c r="C14" s="18">
        <f>(183.0/B14*100)</f>
        <v/>
      </c>
      <c r="D14" s="19" t="n">
        <v>5404</v>
      </c>
      <c r="E14" s="18" t="n">
        <v>521.0039593</v>
      </c>
      <c r="F14" s="20" t="n">
        <v>2.10456613</v>
      </c>
      <c r="G14" s="18" t="n">
        <v>513.76886574</v>
      </c>
      <c r="H14" s="20" t="n">
        <v>7.58139781</v>
      </c>
      <c r="I14" s="18" t="n">
        <v>517.53967483</v>
      </c>
      <c r="J14" s="20" t="n">
        <v>6.66662223</v>
      </c>
      <c r="K14" s="18" t="s">
        <v>182</v>
      </c>
      <c r="L14" s="20" t="s">
        <v>182</v>
      </c>
      <c r="M14" s="18" t="s">
        <v>182</v>
      </c>
      <c r="N14" s="20" t="s">
        <v>182</v>
      </c>
      <c r="O14" s="18" t="s">
        <v>182</v>
      </c>
      <c r="P14" s="20" t="s">
        <v>182</v>
      </c>
      <c r="Q14" s="18" t="s">
        <v>182</v>
      </c>
      <c r="R14" s="20" t="s">
        <v>182</v>
      </c>
      <c r="S14" s="18" t="n">
        <v>491.35210009</v>
      </c>
      <c r="T14" s="20" t="n">
        <v>12.2723746</v>
      </c>
    </row>
    <row r="15" spans="1:20">
      <c r="A15" s="15" t="s">
        <v>190</v>
      </c>
      <c r="B15" s="17" t="n">
        <v>5882</v>
      </c>
      <c r="C15" s="18">
        <f>(127.0/B15*100)</f>
        <v/>
      </c>
      <c r="D15" s="19" t="n">
        <v>5755</v>
      </c>
      <c r="E15" s="18" t="n">
        <v>515.2277011800001</v>
      </c>
      <c r="F15" s="20" t="n">
        <v>2.15646791</v>
      </c>
      <c r="G15" s="18" t="n">
        <v>477.49705488</v>
      </c>
      <c r="H15" s="20" t="n">
        <v>12.31236224</v>
      </c>
      <c r="I15" s="18" t="n">
        <v>480.66688054</v>
      </c>
      <c r="J15" s="20" t="n">
        <v>15.70734134</v>
      </c>
      <c r="K15" s="18" t="s">
        <v>182</v>
      </c>
      <c r="L15" s="20" t="s">
        <v>182</v>
      </c>
      <c r="M15" s="18" t="s">
        <v>182</v>
      </c>
      <c r="N15" s="20" t="s">
        <v>182</v>
      </c>
      <c r="O15" s="18" t="n">
        <v>368.85220715</v>
      </c>
      <c r="P15" s="20" t="n">
        <v>14.5875493</v>
      </c>
      <c r="Q15" s="18" t="s">
        <v>182</v>
      </c>
      <c r="R15" s="20" t="s">
        <v>182</v>
      </c>
      <c r="S15" s="18" t="n">
        <v>448.79580189</v>
      </c>
      <c r="T15" s="20" t="n">
        <v>13.02102809</v>
      </c>
    </row>
    <row r="16" spans="1:20">
      <c r="A16" s="15" t="s">
        <v>191</v>
      </c>
      <c r="B16" s="17" t="n">
        <v>6108</v>
      </c>
      <c r="C16" s="18">
        <f>(235.0/B16*100)</f>
        <v/>
      </c>
      <c r="D16" s="19" t="n">
        <v>5873</v>
      </c>
      <c r="E16" s="18" t="n">
        <v>500.58372377</v>
      </c>
      <c r="F16" s="20" t="n">
        <v>1.99303444</v>
      </c>
      <c r="G16" s="18" t="n">
        <v>492.92602718</v>
      </c>
      <c r="H16" s="20" t="n">
        <v>10.34675127</v>
      </c>
      <c r="I16" s="18" t="n">
        <v>483.08730456</v>
      </c>
      <c r="J16" s="20" t="n">
        <v>7.48629795</v>
      </c>
      <c r="K16" s="18" t="s">
        <v>182</v>
      </c>
      <c r="L16" s="20" t="s">
        <v>182</v>
      </c>
      <c r="M16" s="18" t="s">
        <v>182</v>
      </c>
      <c r="N16" s="20" t="s">
        <v>182</v>
      </c>
      <c r="O16" s="18" t="s">
        <v>182</v>
      </c>
      <c r="P16" s="20" t="s">
        <v>182</v>
      </c>
      <c r="Q16" s="18" t="s">
        <v>182</v>
      </c>
      <c r="R16" s="20" t="s">
        <v>182</v>
      </c>
      <c r="S16" s="18" t="n">
        <v>402.5780912</v>
      </c>
      <c r="T16" s="20" t="n">
        <v>8.9740764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460.00991424</v>
      </c>
      <c r="F18" s="20" t="n">
        <v>3.42203011</v>
      </c>
      <c r="G18" s="18" t="n">
        <v>433.48551034</v>
      </c>
      <c r="H18" s="20" t="n">
        <v>8.74141874</v>
      </c>
      <c r="I18" s="18" t="n">
        <v>418.92344079</v>
      </c>
      <c r="J18" s="20" t="n">
        <v>8.027462140000001</v>
      </c>
      <c r="K18" s="18" t="s">
        <v>182</v>
      </c>
      <c r="L18" s="20" t="s">
        <v>182</v>
      </c>
      <c r="M18" s="18" t="s">
        <v>182</v>
      </c>
      <c r="N18" s="20" t="s">
        <v>182</v>
      </c>
      <c r="O18" s="18" t="s">
        <v>182</v>
      </c>
      <c r="P18" s="20" t="s">
        <v>182</v>
      </c>
      <c r="Q18" s="18" t="s">
        <v>182</v>
      </c>
      <c r="R18" s="20" t="s">
        <v>182</v>
      </c>
      <c r="S18" s="18" t="n">
        <v>393.08176819</v>
      </c>
      <c r="T18" s="20" t="n">
        <v>9.799623159999999</v>
      </c>
    </row>
    <row r="19" spans="1:20">
      <c r="A19" s="15" t="s">
        <v>194</v>
      </c>
      <c r="B19" s="17" t="n">
        <v>5658</v>
      </c>
      <c r="C19" s="18">
        <f>(120.0/B19*100)</f>
        <v/>
      </c>
      <c r="D19" s="19" t="n">
        <v>5538</v>
      </c>
      <c r="E19" s="18" t="n">
        <v>480.37989555</v>
      </c>
      <c r="F19" s="20" t="n">
        <v>2.63735199</v>
      </c>
      <c r="G19" s="18" t="n">
        <v>467.03527</v>
      </c>
      <c r="H19" s="20" t="n">
        <v>8.024298480000001</v>
      </c>
      <c r="I19" s="18" t="n">
        <v>473.91951246</v>
      </c>
      <c r="J19" s="20" t="n">
        <v>7.39501339</v>
      </c>
      <c r="K19" s="18" t="s">
        <v>182</v>
      </c>
      <c r="L19" s="20" t="s">
        <v>182</v>
      </c>
      <c r="M19" s="18" t="s">
        <v>182</v>
      </c>
      <c r="N19" s="20" t="s">
        <v>182</v>
      </c>
      <c r="O19" s="18" t="s">
        <v>182</v>
      </c>
      <c r="P19" s="20" t="s">
        <v>182</v>
      </c>
      <c r="Q19" s="18" t="s">
        <v>182</v>
      </c>
      <c r="R19" s="20" t="s">
        <v>182</v>
      </c>
      <c r="S19" s="18" t="n">
        <v>388.11849557</v>
      </c>
      <c r="T19" s="20" t="n">
        <v>11.91845385</v>
      </c>
    </row>
    <row r="20" spans="1:20">
      <c r="A20" s="15" t="s">
        <v>195</v>
      </c>
      <c r="B20" s="17" t="n">
        <v>3371</v>
      </c>
      <c r="C20" s="18">
        <f>(81.0/B20*100)</f>
        <v/>
      </c>
      <c r="D20" s="19" t="n">
        <v>3290</v>
      </c>
      <c r="E20" s="18" t="n">
        <v>488.79847888</v>
      </c>
      <c r="F20" s="20" t="n">
        <v>2.23784725</v>
      </c>
      <c r="G20" s="18" t="n">
        <v>509.95413413</v>
      </c>
      <c r="H20" s="20" t="n">
        <v>7.29081153</v>
      </c>
      <c r="I20" s="18" t="n">
        <v>480.81863602</v>
      </c>
      <c r="J20" s="20" t="n">
        <v>11.82334635</v>
      </c>
      <c r="K20" s="18" t="s">
        <v>182</v>
      </c>
      <c r="L20" s="20" t="s">
        <v>182</v>
      </c>
      <c r="M20" s="18" t="s">
        <v>182</v>
      </c>
      <c r="N20" s="20" t="s">
        <v>182</v>
      </c>
      <c r="O20" s="18" t="s">
        <v>182</v>
      </c>
      <c r="P20" s="20" t="s">
        <v>182</v>
      </c>
      <c r="Q20" s="18" t="s">
        <v>182</v>
      </c>
      <c r="R20" s="20" t="s">
        <v>182</v>
      </c>
      <c r="S20" s="18" t="n">
        <v>417.158945</v>
      </c>
      <c r="T20" s="20" t="n">
        <v>16.49592793</v>
      </c>
    </row>
    <row r="21" spans="1:20">
      <c r="A21" s="15" t="s">
        <v>196</v>
      </c>
      <c r="B21" s="17" t="n">
        <v>5741</v>
      </c>
      <c r="C21" s="18">
        <f>(72.0/B21*100)</f>
        <v/>
      </c>
      <c r="D21" s="19" t="n">
        <v>5669</v>
      </c>
      <c r="E21" s="18" t="n">
        <v>504.13706296</v>
      </c>
      <c r="F21" s="20" t="n">
        <v>2.05599069</v>
      </c>
      <c r="G21" s="18" t="n">
        <v>515.06471615</v>
      </c>
      <c r="H21" s="20" t="n">
        <v>6.86146403</v>
      </c>
      <c r="I21" s="18" t="n">
        <v>489.09271006</v>
      </c>
      <c r="J21" s="20" t="n">
        <v>11.24854221</v>
      </c>
      <c r="K21" s="18" t="s">
        <v>182</v>
      </c>
      <c r="L21" s="20" t="s">
        <v>182</v>
      </c>
      <c r="M21" s="18" t="s">
        <v>182</v>
      </c>
      <c r="N21" s="20" t="s">
        <v>182</v>
      </c>
      <c r="O21" s="18" t="s">
        <v>182</v>
      </c>
      <c r="P21" s="20" t="s">
        <v>182</v>
      </c>
      <c r="Q21" s="18" t="s">
        <v>182</v>
      </c>
      <c r="R21" s="20" t="s">
        <v>182</v>
      </c>
      <c r="S21" s="18" t="n">
        <v>453.70236204</v>
      </c>
      <c r="T21" s="20" t="n">
        <v>12.96254051</v>
      </c>
    </row>
    <row r="22" spans="1:20">
      <c r="A22" s="15" t="s">
        <v>197</v>
      </c>
      <c r="B22" s="17" t="n">
        <v>6598</v>
      </c>
      <c r="C22" s="18">
        <f>(93.0/B22*100)</f>
        <v/>
      </c>
      <c r="D22" s="19" t="n">
        <v>6505</v>
      </c>
      <c r="E22" s="18" t="n">
        <v>480.59994107</v>
      </c>
      <c r="F22" s="20" t="n">
        <v>3.52250475</v>
      </c>
      <c r="G22" s="18" t="n">
        <v>442.23623174</v>
      </c>
      <c r="H22" s="20" t="n">
        <v>16.06960207</v>
      </c>
      <c r="I22" s="18" t="n">
        <v>438.44611522</v>
      </c>
      <c r="J22" s="20" t="n">
        <v>13.92651346</v>
      </c>
      <c r="K22" s="18" t="s">
        <v>182</v>
      </c>
      <c r="L22" s="20" t="s">
        <v>182</v>
      </c>
      <c r="M22" s="18" t="s">
        <v>182</v>
      </c>
      <c r="N22" s="20" t="s">
        <v>182</v>
      </c>
      <c r="O22" s="18" t="n">
        <v>465.3184081</v>
      </c>
      <c r="P22" s="20" t="n">
        <v>9.52311205</v>
      </c>
      <c r="Q22" s="18" t="s">
        <v>182</v>
      </c>
      <c r="R22" s="20" t="s">
        <v>182</v>
      </c>
      <c r="S22" s="18" t="n">
        <v>376.8548675</v>
      </c>
      <c r="T22" s="20" t="n">
        <v>10.19295961</v>
      </c>
    </row>
    <row r="23" spans="1:20">
      <c r="A23" s="15" t="s">
        <v>198</v>
      </c>
      <c r="B23" s="17" t="n">
        <v>11583</v>
      </c>
      <c r="C23" s="18">
        <f>(499.0/B23*100)</f>
        <v/>
      </c>
      <c r="D23" s="19" t="n">
        <v>11084</v>
      </c>
      <c r="E23" s="18" t="n">
        <v>494.94932335</v>
      </c>
      <c r="F23" s="20" t="n">
        <v>2.96383167</v>
      </c>
      <c r="G23" s="18" t="n">
        <v>465.58109394</v>
      </c>
      <c r="H23" s="20" t="n">
        <v>10.60296376</v>
      </c>
      <c r="I23" s="18" t="n">
        <v>462.67072222</v>
      </c>
      <c r="J23" s="20" t="n">
        <v>10.85183687</v>
      </c>
      <c r="K23" s="18" t="s">
        <v>182</v>
      </c>
      <c r="L23" s="20" t="s">
        <v>182</v>
      </c>
      <c r="M23" s="18" t="s">
        <v>182</v>
      </c>
      <c r="N23" s="20" t="s">
        <v>182</v>
      </c>
      <c r="O23" s="18" t="s">
        <v>182</v>
      </c>
      <c r="P23" s="20" t="s">
        <v>182</v>
      </c>
      <c r="Q23" s="18" t="s">
        <v>182</v>
      </c>
      <c r="R23" s="20" t="s">
        <v>182</v>
      </c>
      <c r="S23" s="18" t="n">
        <v>439.80677479</v>
      </c>
      <c r="T23" s="20" t="n">
        <v>9.4132327</v>
      </c>
    </row>
    <row r="24" spans="1:20">
      <c r="A24" s="15" t="s">
        <v>199</v>
      </c>
      <c r="B24" s="17" t="n">
        <v>6647</v>
      </c>
      <c r="C24" s="18">
        <f>(13.0/B24*100)</f>
        <v/>
      </c>
      <c r="D24" s="19" t="n">
        <v>6634</v>
      </c>
      <c r="E24" s="18" t="n">
        <v>534.5805410299999</v>
      </c>
      <c r="F24" s="20" t="n">
        <v>2.91179071</v>
      </c>
      <c r="G24" s="18" t="n">
        <v>521.28062733</v>
      </c>
      <c r="H24" s="20" t="n">
        <v>9.098838110000001</v>
      </c>
      <c r="I24" s="18" t="n">
        <v>522.28896456</v>
      </c>
      <c r="J24" s="20" t="n">
        <v>7.61059961</v>
      </c>
      <c r="K24" s="18" t="s">
        <v>182</v>
      </c>
      <c r="L24" s="20" t="s">
        <v>182</v>
      </c>
      <c r="M24" s="18" t="s">
        <v>182</v>
      </c>
      <c r="N24" s="20" t="s">
        <v>182</v>
      </c>
      <c r="O24" s="18" t="s">
        <v>182</v>
      </c>
      <c r="P24" s="20" t="s">
        <v>182</v>
      </c>
      <c r="Q24" s="18" t="s">
        <v>182</v>
      </c>
      <c r="R24" s="20" t="s">
        <v>182</v>
      </c>
      <c r="S24" s="18" t="n">
        <v>453.24529382</v>
      </c>
      <c r="T24" s="20" t="n">
        <v>21.42920073</v>
      </c>
    </row>
    <row r="25" spans="1:20">
      <c r="A25" s="15" t="s">
        <v>200</v>
      </c>
      <c r="B25" s="17" t="n">
        <v>5581</v>
      </c>
      <c r="C25" s="18">
        <f>(28.0/B25*100)</f>
        <v/>
      </c>
      <c r="D25" s="19" t="n">
        <v>5553</v>
      </c>
      <c r="E25" s="18" t="n">
        <v>523.49210712</v>
      </c>
      <c r="F25" s="20" t="n">
        <v>3.4683779</v>
      </c>
      <c r="G25" s="18" t="n">
        <v>550.5688764</v>
      </c>
      <c r="H25" s="20" t="n">
        <v>10.59124096</v>
      </c>
      <c r="I25" s="18" t="n">
        <v>495.40934218</v>
      </c>
      <c r="J25" s="20" t="n">
        <v>10.91211847</v>
      </c>
      <c r="K25" s="18" t="s">
        <v>182</v>
      </c>
      <c r="L25" s="20" t="s">
        <v>182</v>
      </c>
      <c r="M25" s="18" t="s">
        <v>182</v>
      </c>
      <c r="N25" s="20" t="s">
        <v>182</v>
      </c>
      <c r="O25" s="18" t="s">
        <v>182</v>
      </c>
      <c r="P25" s="20" t="s">
        <v>182</v>
      </c>
      <c r="Q25" s="18" t="s">
        <v>182</v>
      </c>
      <c r="R25" s="20" t="s">
        <v>182</v>
      </c>
      <c r="S25" s="18" t="n">
        <v>478.01313806</v>
      </c>
      <c r="T25" s="20" t="n">
        <v>25.62162948</v>
      </c>
    </row>
    <row r="26" spans="1:20">
      <c r="A26" s="15" t="s">
        <v>201</v>
      </c>
      <c r="B26" s="17" t="n">
        <v>4869</v>
      </c>
      <c r="C26" s="18">
        <f>(95.0/B26*100)</f>
        <v/>
      </c>
      <c r="D26" s="19" t="n">
        <v>4774</v>
      </c>
      <c r="E26" s="18" t="n">
        <v>486.56899848</v>
      </c>
      <c r="F26" s="20" t="n">
        <v>1.79497355</v>
      </c>
      <c r="G26" s="18" t="n">
        <v>462.15884359</v>
      </c>
      <c r="H26" s="20" t="n">
        <v>9.334435210000001</v>
      </c>
      <c r="I26" s="18" t="n">
        <v>458.20899824</v>
      </c>
      <c r="J26" s="20" t="n">
        <v>5.87375863</v>
      </c>
      <c r="K26" s="18" t="s">
        <v>182</v>
      </c>
      <c r="L26" s="20" t="s">
        <v>182</v>
      </c>
      <c r="M26" s="18" t="s">
        <v>182</v>
      </c>
      <c r="N26" s="20" t="s">
        <v>182</v>
      </c>
      <c r="O26" s="18" t="s">
        <v>182</v>
      </c>
      <c r="P26" s="20" t="s">
        <v>182</v>
      </c>
      <c r="Q26" s="18" t="s">
        <v>182</v>
      </c>
      <c r="R26" s="20" t="s">
        <v>182</v>
      </c>
      <c r="S26" s="18" t="n">
        <v>435.55838794</v>
      </c>
      <c r="T26" s="20" t="n">
        <v>11.46298831</v>
      </c>
    </row>
    <row r="27" spans="1:20">
      <c r="A27" s="15" t="s">
        <v>202</v>
      </c>
      <c r="B27" s="17" t="n">
        <v>5299</v>
      </c>
      <c r="C27" s="18">
        <f>(154.0/B27*100)</f>
        <v/>
      </c>
      <c r="D27" s="19" t="n">
        <v>5145</v>
      </c>
      <c r="E27" s="18" t="n">
        <v>490.27665504</v>
      </c>
      <c r="F27" s="20" t="n">
        <v>1.43580876</v>
      </c>
      <c r="G27" s="18" t="n">
        <v>496.20019612</v>
      </c>
      <c r="H27" s="20" t="n">
        <v>8.11894831</v>
      </c>
      <c r="I27" s="18" t="n">
        <v>479.82354921</v>
      </c>
      <c r="J27" s="20" t="n">
        <v>6.2468095</v>
      </c>
      <c r="K27" s="18" t="s">
        <v>182</v>
      </c>
      <c r="L27" s="20" t="s">
        <v>182</v>
      </c>
      <c r="M27" s="18" t="s">
        <v>182</v>
      </c>
      <c r="N27" s="20" t="s">
        <v>182</v>
      </c>
      <c r="O27" s="18" t="s">
        <v>182</v>
      </c>
      <c r="P27" s="20" t="s">
        <v>182</v>
      </c>
      <c r="Q27" s="18" t="s">
        <v>182</v>
      </c>
      <c r="R27" s="20" t="s">
        <v>182</v>
      </c>
      <c r="S27" s="18" t="n">
        <v>417.36518185</v>
      </c>
      <c r="T27" s="20" t="n">
        <v>5.50840719</v>
      </c>
    </row>
    <row r="28" spans="1:20">
      <c r="A28" s="15" t="s">
        <v>203</v>
      </c>
      <c r="B28" s="17" t="n">
        <v>7568</v>
      </c>
      <c r="C28" s="18">
        <f>(120.0/B28*100)</f>
        <v/>
      </c>
      <c r="D28" s="19" t="n">
        <v>7448</v>
      </c>
      <c r="E28" s="18" t="n">
        <v>418.03068101</v>
      </c>
      <c r="F28" s="20" t="n">
        <v>2.4308652</v>
      </c>
      <c r="G28" s="18" t="n">
        <v>413.75907814</v>
      </c>
      <c r="H28" s="20" t="n">
        <v>4.41643025</v>
      </c>
      <c r="I28" s="18" t="n">
        <v>383.61561716</v>
      </c>
      <c r="J28" s="20" t="n">
        <v>3.31034404</v>
      </c>
      <c r="K28" s="18" t="s">
        <v>182</v>
      </c>
      <c r="L28" s="20" t="s">
        <v>182</v>
      </c>
      <c r="M28" s="18" t="s">
        <v>182</v>
      </c>
      <c r="N28" s="20" t="s">
        <v>182</v>
      </c>
      <c r="O28" s="18" t="s">
        <v>182</v>
      </c>
      <c r="P28" s="20" t="s">
        <v>182</v>
      </c>
      <c r="Q28" s="18" t="s">
        <v>182</v>
      </c>
      <c r="R28" s="20" t="s">
        <v>182</v>
      </c>
      <c r="S28" s="18" t="n">
        <v>359.00235805</v>
      </c>
      <c r="T28" s="20" t="n">
        <v>12.09742035</v>
      </c>
    </row>
    <row r="29" spans="1:20">
      <c r="A29" s="15" t="s">
        <v>204</v>
      </c>
      <c r="B29" s="17" t="n">
        <v>5385</v>
      </c>
      <c r="C29" s="18">
        <f>(35.0/B29*100)</f>
        <v/>
      </c>
      <c r="D29" s="19" t="n">
        <v>5350</v>
      </c>
      <c r="E29" s="18" t="n">
        <v>518.38306603</v>
      </c>
      <c r="F29" s="20" t="n">
        <v>2.17556337</v>
      </c>
      <c r="G29" s="18" t="n">
        <v>511.05128704</v>
      </c>
      <c r="H29" s="20" t="n">
        <v>11.9371513</v>
      </c>
      <c r="I29" s="18" t="n">
        <v>473.24190676</v>
      </c>
      <c r="J29" s="20" t="n">
        <v>13.77478353</v>
      </c>
      <c r="K29" s="18" t="s">
        <v>182</v>
      </c>
      <c r="L29" s="20" t="s">
        <v>182</v>
      </c>
      <c r="M29" s="18" t="s">
        <v>182</v>
      </c>
      <c r="N29" s="20" t="s">
        <v>182</v>
      </c>
      <c r="O29" s="18" t="n">
        <v>335.3902018</v>
      </c>
      <c r="P29" s="20" t="n">
        <v>12.1685767</v>
      </c>
      <c r="Q29" s="18" t="s">
        <v>182</v>
      </c>
      <c r="R29" s="20" t="s">
        <v>182</v>
      </c>
      <c r="S29" s="18" t="n">
        <v>463.47051691</v>
      </c>
      <c r="T29" s="20" t="n">
        <v>19.63460357</v>
      </c>
    </row>
    <row r="30" spans="1:20">
      <c r="A30" s="15" t="s">
        <v>205</v>
      </c>
      <c r="B30" s="17" t="n">
        <v>4520</v>
      </c>
      <c r="C30" s="18">
        <f>(497.0/B30*100)</f>
        <v/>
      </c>
      <c r="D30" s="19" t="n">
        <v>4023</v>
      </c>
      <c r="E30" s="18" t="n">
        <v>498.59984252</v>
      </c>
      <c r="F30" s="20" t="n">
        <v>2.54030376</v>
      </c>
      <c r="G30" s="18" t="n">
        <v>498.20705321</v>
      </c>
      <c r="H30" s="20" t="n">
        <v>6.98991225</v>
      </c>
      <c r="I30" s="18" t="n">
        <v>477.48203601</v>
      </c>
      <c r="J30" s="20" t="n">
        <v>9.37777459</v>
      </c>
      <c r="K30" s="18" t="s">
        <v>182</v>
      </c>
      <c r="L30" s="20" t="s">
        <v>182</v>
      </c>
      <c r="M30" s="18" t="s">
        <v>182</v>
      </c>
      <c r="N30" s="20" t="s">
        <v>182</v>
      </c>
      <c r="O30" s="18" t="s">
        <v>182</v>
      </c>
      <c r="P30" s="20" t="s">
        <v>182</v>
      </c>
      <c r="Q30" s="18" t="s">
        <v>182</v>
      </c>
      <c r="R30" s="20" t="s">
        <v>182</v>
      </c>
      <c r="S30" s="18" t="n">
        <v>419.66049711</v>
      </c>
      <c r="T30" s="20" t="n">
        <v>10.24621558</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(12.0/B32*100)</f>
        <v/>
      </c>
      <c r="D32" s="19" t="n">
        <v>4466</v>
      </c>
      <c r="E32" s="18" t="n">
        <v>506.09440919</v>
      </c>
      <c r="F32" s="20" t="n">
        <v>2.38759046</v>
      </c>
      <c r="G32" s="18" t="n">
        <v>497.53813385</v>
      </c>
      <c r="H32" s="20" t="n">
        <v>8.19321317</v>
      </c>
      <c r="I32" s="18" t="n">
        <v>500.77955746</v>
      </c>
      <c r="J32" s="20" t="n">
        <v>9.14919008</v>
      </c>
      <c r="K32" s="18" t="s">
        <v>182</v>
      </c>
      <c r="L32" s="20" t="s">
        <v>182</v>
      </c>
      <c r="M32" s="18" t="s">
        <v>182</v>
      </c>
      <c r="N32" s="20" t="s">
        <v>182</v>
      </c>
      <c r="O32" s="18" t="s">
        <v>182</v>
      </c>
      <c r="P32" s="20" t="s">
        <v>182</v>
      </c>
      <c r="Q32" s="18" t="s">
        <v>182</v>
      </c>
      <c r="R32" s="20" t="s">
        <v>182</v>
      </c>
      <c r="S32" s="18" t="n">
        <v>428.54998047</v>
      </c>
      <c r="T32" s="20" t="n">
        <v>17.0336989</v>
      </c>
    </row>
    <row r="33" spans="1:20">
      <c r="A33" s="15" t="s">
        <v>208</v>
      </c>
      <c r="B33" s="17" t="n">
        <v>7325</v>
      </c>
      <c r="C33" s="18">
        <f>(212.0/B33*100)</f>
        <v/>
      </c>
      <c r="D33" s="19" t="n">
        <v>7113</v>
      </c>
      <c r="E33" s="18" t="n">
        <v>495.30258758</v>
      </c>
      <c r="F33" s="20" t="n">
        <v>2.39284161</v>
      </c>
      <c r="G33" s="18" t="n">
        <v>492.1959646</v>
      </c>
      <c r="H33" s="20" t="n">
        <v>9.07039565</v>
      </c>
      <c r="I33" s="18" t="n">
        <v>468.0511021</v>
      </c>
      <c r="J33" s="20" t="n">
        <v>8.54324379</v>
      </c>
      <c r="K33" s="18" t="s">
        <v>182</v>
      </c>
      <c r="L33" s="20" t="s">
        <v>182</v>
      </c>
      <c r="M33" s="18" t="s">
        <v>182</v>
      </c>
      <c r="N33" s="20" t="s">
        <v>182</v>
      </c>
      <c r="O33" s="18" t="s">
        <v>182</v>
      </c>
      <c r="P33" s="20" t="s">
        <v>182</v>
      </c>
      <c r="Q33" s="18" t="s">
        <v>182</v>
      </c>
      <c r="R33" s="20" t="s">
        <v>182</v>
      </c>
      <c r="S33" s="18" t="n">
        <v>434.32883705</v>
      </c>
      <c r="T33" s="20" t="n">
        <v>15.06923037</v>
      </c>
    </row>
    <row r="34" spans="1:20">
      <c r="A34" s="15" t="s">
        <v>209</v>
      </c>
      <c r="B34" s="17" t="n">
        <v>6350</v>
      </c>
      <c r="C34" s="18">
        <f>(76.0/B34*100)</f>
        <v/>
      </c>
      <c r="D34" s="19" t="n">
        <v>6274</v>
      </c>
      <c r="E34" s="18" t="n">
        <v>485.62243561</v>
      </c>
      <c r="F34" s="20" t="n">
        <v>2.53973181</v>
      </c>
      <c r="G34" s="18" t="n">
        <v>467.45118479</v>
      </c>
      <c r="H34" s="20" t="n">
        <v>8.108391709999999</v>
      </c>
      <c r="I34" s="18" t="n">
        <v>448.56771987</v>
      </c>
      <c r="J34" s="20" t="n">
        <v>7.52296595</v>
      </c>
      <c r="K34" s="18" t="s">
        <v>182</v>
      </c>
      <c r="L34" s="20" t="s">
        <v>182</v>
      </c>
      <c r="M34" s="18" t="s">
        <v>182</v>
      </c>
      <c r="N34" s="20" t="s">
        <v>182</v>
      </c>
      <c r="O34" s="18" t="n">
        <v>336.51078337</v>
      </c>
      <c r="P34" s="20" t="n">
        <v>12.24828707</v>
      </c>
      <c r="Q34" s="18" t="s">
        <v>182</v>
      </c>
      <c r="R34" s="20" t="s">
        <v>182</v>
      </c>
      <c r="S34" s="18" t="n">
        <v>384.99616556</v>
      </c>
      <c r="T34" s="20" t="n">
        <v>12.96027931</v>
      </c>
    </row>
    <row r="35" spans="1:20">
      <c r="A35" s="15" t="s">
        <v>210</v>
      </c>
      <c r="B35" s="17" t="n">
        <v>6406</v>
      </c>
      <c r="C35" s="18">
        <f>(67.0/B35*100)</f>
        <v/>
      </c>
      <c r="D35" s="19" t="n">
        <v>6339</v>
      </c>
      <c r="E35" s="18" t="n">
        <v>514.16497678</v>
      </c>
      <c r="F35" s="20" t="n">
        <v>1.33176471</v>
      </c>
      <c r="G35" s="18" t="n">
        <v>493.70168869</v>
      </c>
      <c r="H35" s="20" t="n">
        <v>11.24914116</v>
      </c>
      <c r="I35" s="18" t="n">
        <v>514.6649363400001</v>
      </c>
      <c r="J35" s="20" t="n">
        <v>11.68583642</v>
      </c>
      <c r="K35" s="18" t="s">
        <v>182</v>
      </c>
      <c r="L35" s="20" t="s">
        <v>182</v>
      </c>
      <c r="M35" s="18" t="s">
        <v>182</v>
      </c>
      <c r="N35" s="20" t="s">
        <v>182</v>
      </c>
      <c r="O35" s="18" t="n">
        <v>349.78970242</v>
      </c>
      <c r="P35" s="20" t="n">
        <v>6.90672373</v>
      </c>
      <c r="Q35" s="18" t="s">
        <v>182</v>
      </c>
      <c r="R35" s="20" t="s">
        <v>182</v>
      </c>
      <c r="S35" s="18" t="n">
        <v>426.24104013</v>
      </c>
      <c r="T35" s="20" t="n">
        <v>10.07315597</v>
      </c>
    </row>
    <row r="36" spans="1:20">
      <c r="A36" s="15" t="s">
        <v>211</v>
      </c>
      <c r="B36" s="17" t="n">
        <v>6736</v>
      </c>
      <c r="C36" s="18">
        <f>(41.0/B36*100)</f>
        <v/>
      </c>
      <c r="D36" s="19" t="n">
        <v>6695</v>
      </c>
      <c r="E36" s="18" t="n">
        <v>488.29431294</v>
      </c>
      <c r="F36" s="20" t="n">
        <v>2.23678617</v>
      </c>
      <c r="G36" s="18" t="n">
        <v>467.06086741</v>
      </c>
      <c r="H36" s="20" t="n">
        <v>9.12502432</v>
      </c>
      <c r="I36" s="18" t="n">
        <v>466.58663078</v>
      </c>
      <c r="J36" s="20" t="n">
        <v>9.102342549999999</v>
      </c>
      <c r="K36" s="18" t="s">
        <v>182</v>
      </c>
      <c r="L36" s="20" t="s">
        <v>182</v>
      </c>
      <c r="M36" s="18" t="s">
        <v>182</v>
      </c>
      <c r="N36" s="20" t="s">
        <v>182</v>
      </c>
      <c r="O36" s="18" t="s">
        <v>182</v>
      </c>
      <c r="P36" s="20" t="s">
        <v>182</v>
      </c>
      <c r="Q36" s="18" t="s">
        <v>182</v>
      </c>
      <c r="R36" s="20" t="s">
        <v>182</v>
      </c>
      <c r="S36" s="18" t="n">
        <v>413.83722814</v>
      </c>
      <c r="T36" s="20" t="n">
        <v>10.0340868</v>
      </c>
    </row>
    <row r="37" spans="1:20">
      <c r="A37" s="15" t="s">
        <v>212</v>
      </c>
      <c r="B37" s="17" t="n">
        <v>5458</v>
      </c>
      <c r="C37" s="18">
        <f>(223.0/B37*100)</f>
        <v/>
      </c>
      <c r="D37" s="19" t="n">
        <v>5235</v>
      </c>
      <c r="E37" s="18" t="n">
        <v>499.18752351</v>
      </c>
      <c r="F37" s="20" t="n">
        <v>3.00554803</v>
      </c>
      <c r="G37" s="18" t="n">
        <v>494.11919579</v>
      </c>
      <c r="H37" s="20" t="n">
        <v>12.30096112</v>
      </c>
      <c r="I37" s="18" t="n">
        <v>435.36217871</v>
      </c>
      <c r="J37" s="20" t="n">
        <v>12.10123574</v>
      </c>
      <c r="K37" s="18" t="s">
        <v>182</v>
      </c>
      <c r="L37" s="20" t="s">
        <v>182</v>
      </c>
      <c r="M37" s="18" t="s">
        <v>182</v>
      </c>
      <c r="N37" s="20" t="s">
        <v>182</v>
      </c>
      <c r="O37" s="18" t="s">
        <v>182</v>
      </c>
      <c r="P37" s="20" t="s">
        <v>182</v>
      </c>
      <c r="Q37" s="18" t="s">
        <v>182</v>
      </c>
      <c r="R37" s="20" t="s">
        <v>182</v>
      </c>
      <c r="S37" s="18" t="n">
        <v>402.79003132</v>
      </c>
      <c r="T37" s="20" t="n">
        <v>8.986023319999999</v>
      </c>
    </row>
    <row r="38" spans="1:20">
      <c r="A38" s="15" t="s">
        <v>213</v>
      </c>
      <c r="B38" s="17" t="n">
        <v>5860</v>
      </c>
      <c r="C38" s="18">
        <f>(60.0/B38*100)</f>
        <v/>
      </c>
      <c r="D38" s="19" t="n">
        <v>5800</v>
      </c>
      <c r="E38" s="18" t="n">
        <v>524.76576962</v>
      </c>
      <c r="F38" s="20" t="n">
        <v>2.91547184</v>
      </c>
      <c r="G38" s="18" t="n">
        <v>509.71204306</v>
      </c>
      <c r="H38" s="20" t="n">
        <v>12.8842924</v>
      </c>
      <c r="I38" s="18" t="n">
        <v>483.98097181</v>
      </c>
      <c r="J38" s="20" t="n">
        <v>13.11200696</v>
      </c>
      <c r="K38" s="18" t="s">
        <v>182</v>
      </c>
      <c r="L38" s="20" t="s">
        <v>182</v>
      </c>
      <c r="M38" s="18" t="s">
        <v>182</v>
      </c>
      <c r="N38" s="20" t="s">
        <v>182</v>
      </c>
      <c r="O38" s="18" t="s">
        <v>182</v>
      </c>
      <c r="P38" s="20" t="s">
        <v>182</v>
      </c>
      <c r="Q38" s="18" t="s">
        <v>182</v>
      </c>
      <c r="R38" s="20" t="s">
        <v>182</v>
      </c>
      <c r="S38" s="18" t="n">
        <v>447.15312069</v>
      </c>
      <c r="T38" s="20" t="n">
        <v>9.938064819999999</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(5658.0/B40*100)</f>
        <v/>
      </c>
      <c r="D40" s="19" t="n">
        <v>8499</v>
      </c>
      <c r="E40" s="18" t="n">
        <v>495.43554849</v>
      </c>
      <c r="F40" s="20" t="n">
        <v>2.9335158</v>
      </c>
      <c r="G40" s="18" t="n">
        <v>513.14380133</v>
      </c>
      <c r="H40" s="20" t="n">
        <v>12.36162135</v>
      </c>
      <c r="I40" s="18" t="n">
        <v>488.52581547</v>
      </c>
      <c r="J40" s="20" t="n">
        <v>11.4616721</v>
      </c>
      <c r="K40" s="18" t="s">
        <v>182</v>
      </c>
      <c r="L40" s="20" t="s">
        <v>182</v>
      </c>
      <c r="M40" s="18" t="s">
        <v>182</v>
      </c>
      <c r="N40" s="20" t="s">
        <v>182</v>
      </c>
      <c r="O40" s="18" t="n">
        <v>491.16464222</v>
      </c>
      <c r="P40" s="20" t="n">
        <v>2.5540442</v>
      </c>
      <c r="Q40" s="18" t="s">
        <v>182</v>
      </c>
      <c r="R40" s="20" t="s">
        <v>182</v>
      </c>
      <c r="S40" s="18" t="n">
        <v>410.93910728</v>
      </c>
      <c r="T40" s="20" t="n">
        <v>12.80027516</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(2698.0/B46*100)</f>
        <v/>
      </c>
      <c r="D46" s="19" t="n">
        <v>20443</v>
      </c>
      <c r="E46" s="18" t="n">
        <v>392.30943609</v>
      </c>
      <c r="F46" s="20" t="n">
        <v>3.20090214</v>
      </c>
      <c r="G46" s="18" t="n">
        <v>364.17967788</v>
      </c>
      <c r="H46" s="20" t="n">
        <v>8.05473267</v>
      </c>
      <c r="I46" s="18" t="n">
        <v>344.11717608</v>
      </c>
      <c r="J46" s="20" t="n">
        <v>5.4094308</v>
      </c>
      <c r="K46" s="18" t="s">
        <v>182</v>
      </c>
      <c r="L46" s="20" t="s">
        <v>182</v>
      </c>
      <c r="M46" s="18" t="s">
        <v>182</v>
      </c>
      <c r="N46" s="20" t="s">
        <v>182</v>
      </c>
      <c r="O46" s="18" t="s">
        <v>182</v>
      </c>
      <c r="P46" s="20" t="s">
        <v>182</v>
      </c>
      <c r="Q46" s="18" t="s">
        <v>182</v>
      </c>
      <c r="R46" s="20" t="s">
        <v>182</v>
      </c>
      <c r="S46" s="18" t="n">
        <v>352.34931031</v>
      </c>
      <c r="T46" s="20" t="n">
        <v>5.19521457</v>
      </c>
    </row>
    <row r="47" spans="1:20">
      <c r="A47" s="15" t="s">
        <v>222</v>
      </c>
      <c r="B47" s="17" t="n">
        <v>5928</v>
      </c>
      <c r="C47" s="18">
        <f>(101.0/B47*100)</f>
        <v/>
      </c>
      <c r="D47" s="19" t="n">
        <v>5827</v>
      </c>
      <c r="E47" s="18" t="n">
        <v>452.52200861</v>
      </c>
      <c r="F47" s="20" t="n">
        <v>3.72120809</v>
      </c>
      <c r="G47" s="18" t="n">
        <v>406.0131343</v>
      </c>
      <c r="H47" s="20" t="n">
        <v>9.61314803</v>
      </c>
      <c r="I47" s="18" t="n">
        <v>416.52664896</v>
      </c>
      <c r="J47" s="20" t="n">
        <v>8.299469820000001</v>
      </c>
      <c r="K47" s="18" t="s">
        <v>182</v>
      </c>
      <c r="L47" s="20" t="s">
        <v>182</v>
      </c>
      <c r="M47" s="18" t="s">
        <v>182</v>
      </c>
      <c r="N47" s="20" t="s">
        <v>182</v>
      </c>
      <c r="O47" s="18" t="s">
        <v>182</v>
      </c>
      <c r="P47" s="20" t="s">
        <v>182</v>
      </c>
      <c r="Q47" s="18" t="s">
        <v>182</v>
      </c>
      <c r="R47" s="20" t="s">
        <v>182</v>
      </c>
      <c r="S47" s="18" t="n">
        <v>369.11923042</v>
      </c>
      <c r="T47" s="20" t="n">
        <v>6.74674721</v>
      </c>
    </row>
    <row r="48" spans="1:20">
      <c r="A48" s="15" t="s">
        <v>223</v>
      </c>
      <c r="B48" s="17" t="n">
        <v>9841</v>
      </c>
      <c r="C48" s="18">
        <f>(19.0/B48*100)</f>
        <v/>
      </c>
      <c r="D48" s="19" t="n">
        <v>9822</v>
      </c>
      <c r="E48" s="18" t="n">
        <v>534.53397004</v>
      </c>
      <c r="F48" s="20" t="n">
        <v>4.71989834</v>
      </c>
      <c r="G48" s="18" t="n">
        <v>544.83439345</v>
      </c>
      <c r="H48" s="20" t="n">
        <v>8.06738752</v>
      </c>
      <c r="I48" s="18" t="n">
        <v>485.80878914</v>
      </c>
      <c r="J48" s="20" t="n">
        <v>9.071097180000001</v>
      </c>
      <c r="K48" s="18" t="s">
        <v>182</v>
      </c>
      <c r="L48" s="20" t="s">
        <v>182</v>
      </c>
      <c r="M48" s="18" t="s">
        <v>182</v>
      </c>
      <c r="N48" s="20" t="s">
        <v>182</v>
      </c>
      <c r="O48" s="18" t="s">
        <v>182</v>
      </c>
      <c r="P48" s="20" t="s">
        <v>182</v>
      </c>
      <c r="Q48" s="18" t="s">
        <v>182</v>
      </c>
      <c r="R48" s="20" t="s">
        <v>182</v>
      </c>
      <c r="S48" s="18" t="n">
        <v>462.1261788</v>
      </c>
      <c r="T48" s="20" t="n">
        <v>24.03133139</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(941.0/B50*100)</f>
        <v/>
      </c>
      <c r="D50" s="19" t="n">
        <v>10854</v>
      </c>
      <c r="E50" s="18" t="n">
        <v>402.80604084</v>
      </c>
      <c r="F50" s="20" t="n">
        <v>2.52350719</v>
      </c>
      <c r="G50" s="18" t="n">
        <v>394.80414336</v>
      </c>
      <c r="H50" s="20" t="n">
        <v>5.67638888</v>
      </c>
      <c r="I50" s="18" t="n">
        <v>375.99628341</v>
      </c>
      <c r="J50" s="20" t="n">
        <v>3.29695286</v>
      </c>
      <c r="K50" s="18" t="s">
        <v>182</v>
      </c>
      <c r="L50" s="20" t="s">
        <v>182</v>
      </c>
      <c r="M50" s="18" t="s">
        <v>182</v>
      </c>
      <c r="N50" s="20" t="s">
        <v>182</v>
      </c>
      <c r="O50" s="18" t="s">
        <v>182</v>
      </c>
      <c r="P50" s="20" t="s">
        <v>182</v>
      </c>
      <c r="Q50" s="18" t="s">
        <v>182</v>
      </c>
      <c r="R50" s="20" t="s">
        <v>182</v>
      </c>
      <c r="S50" s="18" t="n">
        <v>352.46828591</v>
      </c>
      <c r="T50" s="20" t="n">
        <v>8.44229691</v>
      </c>
    </row>
    <row r="51" spans="1:20">
      <c r="A51" s="15" t="s">
        <v>226</v>
      </c>
      <c r="B51" s="17" t="n">
        <v>6866</v>
      </c>
      <c r="C51" s="18">
        <f>(115.0/B51*100)</f>
        <v/>
      </c>
      <c r="D51" s="19" t="n">
        <v>6751</v>
      </c>
      <c r="E51" s="18" t="n">
        <v>408.33605238</v>
      </c>
      <c r="F51" s="20" t="n">
        <v>2.79778748</v>
      </c>
      <c r="G51" s="18" t="n">
        <v>372.76175148</v>
      </c>
      <c r="H51" s="20" t="n">
        <v>5.0176402</v>
      </c>
      <c r="I51" s="18" t="n">
        <v>371.35000348</v>
      </c>
      <c r="J51" s="20" t="n">
        <v>6.48119887</v>
      </c>
      <c r="K51" s="18" t="s">
        <v>182</v>
      </c>
      <c r="L51" s="20" t="s">
        <v>182</v>
      </c>
      <c r="M51" s="18" t="s">
        <v>182</v>
      </c>
      <c r="N51" s="20" t="s">
        <v>182</v>
      </c>
      <c r="O51" s="18" t="n">
        <v>380.5422133</v>
      </c>
      <c r="P51" s="20" t="n">
        <v>4.31283207</v>
      </c>
      <c r="Q51" s="18" t="s">
        <v>182</v>
      </c>
      <c r="R51" s="20" t="s">
        <v>182</v>
      </c>
      <c r="S51" s="18" t="n">
        <v>381.21753522</v>
      </c>
      <c r="T51" s="20" t="n">
        <v>5.96894221</v>
      </c>
    </row>
    <row r="52" spans="1:20">
      <c r="A52" s="15" t="s">
        <v>227</v>
      </c>
      <c r="B52" s="17" t="n">
        <v>5809</v>
      </c>
      <c r="C52" s="18">
        <f>(115.0/B52*100)</f>
        <v/>
      </c>
      <c r="D52" s="19" t="n">
        <v>5694</v>
      </c>
      <c r="E52" s="18" t="n">
        <v>467.23769477</v>
      </c>
      <c r="F52" s="20" t="n">
        <v>2.81164255</v>
      </c>
      <c r="G52" s="18" t="n">
        <v>433.72913239</v>
      </c>
      <c r="H52" s="20" t="n">
        <v>12.3127841</v>
      </c>
      <c r="I52" s="18" t="n">
        <v>439.54189395</v>
      </c>
      <c r="J52" s="20" t="n">
        <v>10.97585194</v>
      </c>
      <c r="K52" s="18" t="s">
        <v>182</v>
      </c>
      <c r="L52" s="20" t="s">
        <v>182</v>
      </c>
      <c r="M52" s="18" t="s">
        <v>182</v>
      </c>
      <c r="N52" s="20" t="s">
        <v>182</v>
      </c>
      <c r="O52" s="18" t="s">
        <v>182</v>
      </c>
      <c r="P52" s="20" t="s">
        <v>182</v>
      </c>
      <c r="Q52" s="18" t="s">
        <v>182</v>
      </c>
      <c r="R52" s="20" t="s">
        <v>182</v>
      </c>
      <c r="S52" s="18" t="n">
        <v>388.42359787</v>
      </c>
      <c r="T52" s="20" t="n">
        <v>9.365859779999999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(429.0/B54*100)</f>
        <v/>
      </c>
      <c r="D54" s="19" t="n">
        <v>4311</v>
      </c>
      <c r="E54" s="18" t="n">
        <v>341.07364211</v>
      </c>
      <c r="F54" s="20" t="n">
        <v>3.41725772</v>
      </c>
      <c r="G54" s="18" t="n">
        <v>321.80558474</v>
      </c>
      <c r="H54" s="20" t="n">
        <v>6.76363548</v>
      </c>
      <c r="I54" s="18" t="n">
        <v>324.48517562</v>
      </c>
      <c r="J54" s="20" t="n">
        <v>4.54089051</v>
      </c>
      <c r="K54" s="18" t="s">
        <v>182</v>
      </c>
      <c r="L54" s="20" t="s">
        <v>182</v>
      </c>
      <c r="M54" s="18" t="s">
        <v>182</v>
      </c>
      <c r="N54" s="20" t="s">
        <v>182</v>
      </c>
      <c r="O54" s="18" t="s">
        <v>182</v>
      </c>
      <c r="P54" s="20" t="s">
        <v>182</v>
      </c>
      <c r="Q54" s="18" t="s">
        <v>182</v>
      </c>
      <c r="R54" s="20" t="s">
        <v>182</v>
      </c>
      <c r="S54" s="18" t="n">
        <v>280.19619833</v>
      </c>
      <c r="T54" s="20" t="n">
        <v>5.30369445</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(79.0/B56*100)</f>
        <v/>
      </c>
      <c r="D56" s="19" t="n">
        <v>5280</v>
      </c>
      <c r="E56" s="18" t="n">
        <v>549.59693223</v>
      </c>
      <c r="F56" s="20" t="n">
        <v>2.88915336</v>
      </c>
      <c r="G56" s="18" t="n">
        <v>521.02761775</v>
      </c>
      <c r="H56" s="20" t="n">
        <v>10.64670425</v>
      </c>
      <c r="I56" s="18" t="n">
        <v>518.82990523</v>
      </c>
      <c r="J56" s="20" t="n">
        <v>9.057902</v>
      </c>
      <c r="K56" s="18" t="s">
        <v>182</v>
      </c>
      <c r="L56" s="20" t="s">
        <v>182</v>
      </c>
      <c r="M56" s="18" t="s">
        <v>182</v>
      </c>
      <c r="N56" s="20" t="s">
        <v>182</v>
      </c>
      <c r="O56" s="18" t="s">
        <v>182</v>
      </c>
      <c r="P56" s="20" t="s">
        <v>182</v>
      </c>
      <c r="Q56" s="18" t="s">
        <v>182</v>
      </c>
      <c r="R56" s="20" t="s">
        <v>182</v>
      </c>
      <c r="S56" s="18" t="n">
        <v>502.25824911</v>
      </c>
      <c r="T56" s="20" t="n">
        <v>19.57306975</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(252.0/B61*100)</f>
        <v/>
      </c>
      <c r="D61" s="19" t="n">
        <v>6273</v>
      </c>
      <c r="E61" s="18" t="n">
        <v>484.02233893</v>
      </c>
      <c r="F61" s="20" t="n">
        <v>2.26170871</v>
      </c>
      <c r="G61" s="18" t="n">
        <v>458.95360236</v>
      </c>
      <c r="H61" s="20" t="n">
        <v>8.71815346</v>
      </c>
      <c r="I61" s="18" t="n">
        <v>430.33000106</v>
      </c>
      <c r="J61" s="20" t="n">
        <v>10.14675355</v>
      </c>
      <c r="K61" s="18" t="s">
        <v>182</v>
      </c>
      <c r="L61" s="20" t="s">
        <v>182</v>
      </c>
      <c r="M61" s="18" t="s">
        <v>182</v>
      </c>
      <c r="N61" s="20" t="s">
        <v>182</v>
      </c>
      <c r="O61" s="18" t="s">
        <v>182</v>
      </c>
      <c r="P61" s="20" t="s">
        <v>182</v>
      </c>
      <c r="Q61" s="18" t="s">
        <v>182</v>
      </c>
      <c r="R61" s="20" t="s">
        <v>182</v>
      </c>
      <c r="S61" s="18" t="n">
        <v>397.74074372</v>
      </c>
      <c r="T61" s="20" t="n">
        <v>8.2894363</v>
      </c>
    </row>
    <row r="62" spans="1:20">
      <c r="A62" s="15" t="s">
        <v>237</v>
      </c>
      <c r="B62" s="17" t="n">
        <v>4476</v>
      </c>
      <c r="C62" s="18">
        <f>(5.0/B62*100)</f>
        <v/>
      </c>
      <c r="D62" s="19" t="n">
        <v>4471</v>
      </c>
      <c r="E62" s="18" t="n">
        <v>545.64844569</v>
      </c>
      <c r="F62" s="20" t="n">
        <v>1.155562</v>
      </c>
      <c r="G62" s="18" t="n">
        <v>522.02586104</v>
      </c>
      <c r="H62" s="20" t="n">
        <v>10.98010315</v>
      </c>
      <c r="I62" s="18" t="n">
        <v>513.27116929</v>
      </c>
      <c r="J62" s="20" t="n">
        <v>7.30212996</v>
      </c>
      <c r="K62" s="18" t="s">
        <v>182</v>
      </c>
      <c r="L62" s="20" t="s">
        <v>182</v>
      </c>
      <c r="M62" s="18" t="s">
        <v>182</v>
      </c>
      <c r="N62" s="20" t="s">
        <v>182</v>
      </c>
      <c r="O62" s="18" t="s">
        <v>182</v>
      </c>
      <c r="P62" s="20" t="s">
        <v>182</v>
      </c>
      <c r="Q62" s="18" t="s">
        <v>182</v>
      </c>
      <c r="R62" s="20" t="s">
        <v>182</v>
      </c>
      <c r="S62" s="18" t="n">
        <v>533.62917986</v>
      </c>
      <c r="T62" s="20" t="n">
        <v>25.00695962</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406.81546885</v>
      </c>
      <c r="F67" s="20" t="n">
        <v>3.32734725</v>
      </c>
      <c r="G67" s="18" t="n">
        <v>393.79387125</v>
      </c>
      <c r="H67" s="20" t="n">
        <v>4.77079012</v>
      </c>
      <c r="I67" s="18" t="n">
        <v>352.60232269</v>
      </c>
      <c r="J67" s="20" t="n">
        <v>2.79960951</v>
      </c>
      <c r="K67" s="18" t="s">
        <v>182</v>
      </c>
      <c r="L67" s="20" t="s">
        <v>182</v>
      </c>
      <c r="M67" s="18" t="s">
        <v>182</v>
      </c>
      <c r="N67" s="20" t="s">
        <v>182</v>
      </c>
      <c r="O67" s="18" t="s">
        <v>182</v>
      </c>
      <c r="P67" s="20" t="s">
        <v>182</v>
      </c>
      <c r="Q67" s="18" t="s">
        <v>182</v>
      </c>
      <c r="R67" s="20" t="s">
        <v>182</v>
      </c>
      <c r="S67" s="18" t="n">
        <v>284.65624762</v>
      </c>
      <c r="T67" s="20" t="n">
        <v>13.54770577</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497.3266603</v>
      </c>
      <c r="F70" s="20" t="n">
        <v>3.13544283</v>
      </c>
      <c r="G70" s="18" t="n">
        <v>491.57815819</v>
      </c>
      <c r="H70" s="20" t="n">
        <v>8.67565501</v>
      </c>
      <c r="I70" s="18" t="n">
        <v>508.54792925</v>
      </c>
      <c r="J70" s="20" t="n">
        <v>7.47715148</v>
      </c>
      <c r="K70" s="18" t="s">
        <v>182</v>
      </c>
      <c r="L70" s="20" t="s">
        <v>182</v>
      </c>
      <c r="M70" s="18" t="s">
        <v>182</v>
      </c>
      <c r="N70" s="20" t="s">
        <v>182</v>
      </c>
      <c r="O70" s="18" t="s">
        <v>182</v>
      </c>
      <c r="P70" s="20" t="s">
        <v>182</v>
      </c>
      <c r="Q70" s="18" t="s">
        <v>182</v>
      </c>
      <c r="R70" s="20" t="s">
        <v>182</v>
      </c>
      <c r="S70" s="18" t="n">
        <v>425.23532754</v>
      </c>
      <c r="T70" s="20" t="n">
        <v>9.72285789</v>
      </c>
    </row>
    <row r="71" spans="1:20">
      <c r="A71" s="15" t="s">
        <v>246</v>
      </c>
      <c r="B71" s="17" t="n">
        <v>6115</v>
      </c>
      <c r="C71" s="18">
        <f>(105.0/B71*100)</f>
        <v/>
      </c>
      <c r="D71" s="19" t="n">
        <v>6010</v>
      </c>
      <c r="E71" s="18" t="n">
        <v>566.98757242</v>
      </c>
      <c r="F71" s="20" t="n">
        <v>1.38707483</v>
      </c>
      <c r="G71" s="18" t="n">
        <v>555.91744618</v>
      </c>
      <c r="H71" s="20" t="n">
        <v>11.28383393</v>
      </c>
      <c r="I71" s="18" t="n">
        <v>523.60636513</v>
      </c>
      <c r="J71" s="20" t="n">
        <v>7.85827909</v>
      </c>
      <c r="K71" s="18" t="s">
        <v>182</v>
      </c>
      <c r="L71" s="20" t="s">
        <v>182</v>
      </c>
      <c r="M71" s="18" t="s">
        <v>182</v>
      </c>
      <c r="N71" s="20" t="s">
        <v>182</v>
      </c>
      <c r="O71" s="18" t="s">
        <v>182</v>
      </c>
      <c r="P71" s="20" t="s">
        <v>182</v>
      </c>
      <c r="Q71" s="18" t="s">
        <v>182</v>
      </c>
      <c r="R71" s="20" t="s">
        <v>182</v>
      </c>
      <c r="S71" s="18" t="n">
        <v>476.8250193</v>
      </c>
      <c r="T71" s="20" t="n">
        <v>17.99195606</v>
      </c>
    </row>
    <row r="72" spans="1:20">
      <c r="A72" s="15" t="s">
        <v>247</v>
      </c>
      <c r="B72" s="17" t="n">
        <v>7708</v>
      </c>
      <c r="C72" s="18">
        <f>(8.0/B72*100)</f>
        <v/>
      </c>
      <c r="D72" s="19" t="n">
        <v>7700</v>
      </c>
      <c r="E72" s="18" t="n">
        <v>543.71132855</v>
      </c>
      <c r="F72" s="20" t="n">
        <v>3.17315888</v>
      </c>
      <c r="G72" s="18" t="n">
        <v>567.4675561</v>
      </c>
      <c r="H72" s="20" t="n">
        <v>5.81388811</v>
      </c>
      <c r="I72" s="18" t="n">
        <v>525.73380811</v>
      </c>
      <c r="J72" s="20" t="n">
        <v>3.95900519</v>
      </c>
      <c r="K72" s="18" t="s">
        <v>182</v>
      </c>
      <c r="L72" s="20" t="s">
        <v>182</v>
      </c>
      <c r="M72" s="18" t="s">
        <v>182</v>
      </c>
      <c r="N72" s="20" t="s">
        <v>182</v>
      </c>
      <c r="O72" s="18" t="s">
        <v>182</v>
      </c>
      <c r="P72" s="20" t="s">
        <v>182</v>
      </c>
      <c r="Q72" s="18" t="s">
        <v>182</v>
      </c>
      <c r="R72" s="20" t="s">
        <v>182</v>
      </c>
      <c r="S72" s="18" t="n">
        <v>463.96504599</v>
      </c>
      <c r="T72" s="20" t="n">
        <v>18.9446074</v>
      </c>
    </row>
    <row r="73" spans="1:20">
      <c r="A73" s="15" t="s">
        <v>248</v>
      </c>
      <c r="B73" s="17" t="n">
        <v>8249</v>
      </c>
      <c r="C73" s="18">
        <f>(222.0/B73*100)</f>
        <v/>
      </c>
      <c r="D73" s="19" t="n">
        <v>8027</v>
      </c>
      <c r="E73" s="18" t="n">
        <v>420.70048519</v>
      </c>
      <c r="F73" s="20" t="n">
        <v>3.11053726</v>
      </c>
      <c r="G73" s="18" t="n">
        <v>383.43706323</v>
      </c>
      <c r="H73" s="20" t="n">
        <v>7.37138994</v>
      </c>
      <c r="I73" s="18" t="n">
        <v>380.43348081</v>
      </c>
      <c r="J73" s="20" t="n">
        <v>7.09750373</v>
      </c>
      <c r="K73" s="18" t="s">
        <v>182</v>
      </c>
      <c r="L73" s="20" t="s">
        <v>182</v>
      </c>
      <c r="M73" s="18" t="s">
        <v>182</v>
      </c>
      <c r="N73" s="20" t="s">
        <v>182</v>
      </c>
      <c r="O73" s="18" t="s">
        <v>182</v>
      </c>
      <c r="P73" s="20" t="s">
        <v>182</v>
      </c>
      <c r="Q73" s="18" t="s">
        <v>182</v>
      </c>
      <c r="R73" s="20" t="s">
        <v>182</v>
      </c>
      <c r="S73" s="18" t="n">
        <v>372.12764369</v>
      </c>
      <c r="T73" s="20" t="n">
        <v>10.81705393</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(266.0/B77*100)</f>
        <v/>
      </c>
      <c r="D77" s="19" t="n">
        <v>5796</v>
      </c>
      <c r="E77" s="18" t="n">
        <v>429.22720675</v>
      </c>
      <c r="F77" s="20" t="n">
        <v>2.5649343</v>
      </c>
      <c r="G77" s="18" t="n">
        <v>398.17440835</v>
      </c>
      <c r="H77" s="20" t="n">
        <v>6.13311067</v>
      </c>
      <c r="I77" s="18" t="n">
        <v>382.83234586</v>
      </c>
      <c r="J77" s="20" t="n">
        <v>6.49445502</v>
      </c>
      <c r="K77" s="18" t="s">
        <v>182</v>
      </c>
      <c r="L77" s="20" t="s">
        <v>182</v>
      </c>
      <c r="M77" s="18" t="s">
        <v>182</v>
      </c>
      <c r="N77" s="20" t="s">
        <v>182</v>
      </c>
      <c r="O77" s="18" t="s">
        <v>182</v>
      </c>
      <c r="P77" s="20" t="s">
        <v>182</v>
      </c>
      <c r="Q77" s="18" t="s">
        <v>182</v>
      </c>
      <c r="R77" s="20" t="s">
        <v>182</v>
      </c>
      <c r="S77" s="18" t="n">
        <v>351.33917945</v>
      </c>
      <c r="T77" s="20" t="n">
        <v>5.21987455</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277</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489.70724109</v>
      </c>
      <c r="F7" s="20" t="n">
        <v>1.60206862</v>
      </c>
      <c r="G7" s="18" t="n">
        <v>520.6269158600001</v>
      </c>
      <c r="H7" s="20" t="n">
        <v>3.47092949</v>
      </c>
      <c r="I7" s="18" t="n">
        <v>503.45948795</v>
      </c>
      <c r="J7" s="20" t="n">
        <v>3.84897682</v>
      </c>
      <c r="K7" s="18" t="s">
        <v>182</v>
      </c>
      <c r="L7" s="20" t="s">
        <v>182</v>
      </c>
      <c r="M7" s="18" t="s">
        <v>182</v>
      </c>
      <c r="N7" s="20" t="s">
        <v>182</v>
      </c>
      <c r="O7" s="18" t="s">
        <v>182</v>
      </c>
      <c r="P7" s="20" t="s">
        <v>182</v>
      </c>
      <c r="Q7" s="18" t="s">
        <v>182</v>
      </c>
      <c r="R7" s="20" t="s">
        <v>182</v>
      </c>
      <c r="S7" s="18" t="n">
        <v>432.69547397</v>
      </c>
      <c r="T7" s="20" t="n">
        <v>8.176927989999999</v>
      </c>
    </row>
    <row r="8" spans="1:20">
      <c r="A8" s="15" t="s">
        <v>183</v>
      </c>
      <c r="B8" s="17" t="n">
        <v>7007</v>
      </c>
      <c r="C8" s="18">
        <f>(121.0/B8*100)</f>
        <v/>
      </c>
      <c r="D8" s="19" t="n">
        <v>6886</v>
      </c>
      <c r="E8" s="18" t="n">
        <v>491.81779802</v>
      </c>
      <c r="F8" s="20" t="n">
        <v>3.28840215</v>
      </c>
      <c r="G8" s="18" t="n">
        <v>517.27640948</v>
      </c>
      <c r="H8" s="20" t="n">
        <v>3.93009072</v>
      </c>
      <c r="I8" s="18" t="n">
        <v>500.77321248</v>
      </c>
      <c r="J8" s="20" t="n">
        <v>3.75301973</v>
      </c>
      <c r="K8" s="18" t="s">
        <v>182</v>
      </c>
      <c r="L8" s="20" t="s">
        <v>182</v>
      </c>
      <c r="M8" s="18" t="s">
        <v>182</v>
      </c>
      <c r="N8" s="20" t="s">
        <v>182</v>
      </c>
      <c r="O8" s="18" t="n">
        <v>301.63126691</v>
      </c>
      <c r="P8" s="20" t="n">
        <v>25.14921031</v>
      </c>
      <c r="Q8" s="18" t="s">
        <v>182</v>
      </c>
      <c r="R8" s="20" t="s">
        <v>182</v>
      </c>
      <c r="S8" s="18" t="n">
        <v>422.53536517</v>
      </c>
      <c r="T8" s="20" t="n">
        <v>10.49759769</v>
      </c>
    </row>
    <row r="9" spans="1:20">
      <c r="A9" s="15" t="s">
        <v>184</v>
      </c>
      <c r="B9" s="17" t="n">
        <v>9651</v>
      </c>
      <c r="C9" s="18">
        <f>(461.0/B9*100)</f>
        <v/>
      </c>
      <c r="D9" s="19" t="n">
        <v>9190</v>
      </c>
      <c r="E9" s="18" t="n">
        <v>513.09091112</v>
      </c>
      <c r="F9" s="20" t="n">
        <v>2.60292399</v>
      </c>
      <c r="G9" s="18" t="n">
        <v>529.36819733</v>
      </c>
      <c r="H9" s="20" t="n">
        <v>3.4041694</v>
      </c>
      <c r="I9" s="18" t="n">
        <v>511.82858255</v>
      </c>
      <c r="J9" s="20" t="n">
        <v>3.82440575</v>
      </c>
      <c r="K9" s="18" t="s">
        <v>182</v>
      </c>
      <c r="L9" s="20" t="s">
        <v>182</v>
      </c>
      <c r="M9" s="18" t="s">
        <v>182</v>
      </c>
      <c r="N9" s="20" t="s">
        <v>182</v>
      </c>
      <c r="O9" s="18" t="n">
        <v>357.98454354</v>
      </c>
      <c r="P9" s="20" t="n">
        <v>11.51846445</v>
      </c>
      <c r="Q9" s="18" t="s">
        <v>182</v>
      </c>
      <c r="R9" s="20" t="s">
        <v>182</v>
      </c>
      <c r="S9" s="18" t="n">
        <v>421.57796149</v>
      </c>
      <c r="T9" s="20" t="n">
        <v>8.417898579999999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(98.0/B11*100)</f>
        <v/>
      </c>
      <c r="D11" s="19" t="n">
        <v>6955</v>
      </c>
      <c r="E11" s="18" t="n">
        <v>413.47299986</v>
      </c>
      <c r="F11" s="20" t="n">
        <v>2.73401038</v>
      </c>
      <c r="G11" s="18" t="n">
        <v>455.32435724</v>
      </c>
      <c r="H11" s="20" t="n">
        <v>4.09478339</v>
      </c>
      <c r="I11" s="18" t="n">
        <v>426.80981714</v>
      </c>
      <c r="J11" s="20" t="n">
        <v>3.67036542</v>
      </c>
      <c r="K11" s="18" t="s">
        <v>182</v>
      </c>
      <c r="L11" s="20" t="s">
        <v>182</v>
      </c>
      <c r="M11" s="18" t="s">
        <v>182</v>
      </c>
      <c r="N11" s="20" t="s">
        <v>182</v>
      </c>
      <c r="O11" s="18" t="s">
        <v>182</v>
      </c>
      <c r="P11" s="20" t="s">
        <v>182</v>
      </c>
      <c r="Q11" s="18" t="s">
        <v>182</v>
      </c>
      <c r="R11" s="20" t="s">
        <v>182</v>
      </c>
      <c r="S11" s="18" t="n">
        <v>380.36876655</v>
      </c>
      <c r="T11" s="20" t="n">
        <v>9.628393320000001</v>
      </c>
    </row>
    <row r="12" spans="1:20">
      <c r="A12" s="15" t="s">
        <v>187</v>
      </c>
      <c r="B12" s="17" t="n">
        <v>6894</v>
      </c>
      <c r="C12" s="18">
        <f>(124.0/B12*100)</f>
        <v/>
      </c>
      <c r="D12" s="19" t="n">
        <v>6770</v>
      </c>
      <c r="E12" s="18" t="n">
        <v>484.04731495</v>
      </c>
      <c r="F12" s="20" t="n">
        <v>2.36216537</v>
      </c>
      <c r="G12" s="18" t="n">
        <v>522.3212690399999</v>
      </c>
      <c r="H12" s="20" t="n">
        <v>3.06333505</v>
      </c>
      <c r="I12" s="18" t="n">
        <v>507.88413742</v>
      </c>
      <c r="J12" s="20" t="n">
        <v>3.72602772</v>
      </c>
      <c r="K12" s="18" t="s">
        <v>182</v>
      </c>
      <c r="L12" s="20" t="s">
        <v>182</v>
      </c>
      <c r="M12" s="18" t="s">
        <v>182</v>
      </c>
      <c r="N12" s="20" t="s">
        <v>182</v>
      </c>
      <c r="O12" s="18" t="n">
        <v>340.98506961</v>
      </c>
      <c r="P12" s="20" t="n">
        <v>12.52444664</v>
      </c>
      <c r="Q12" s="18" t="s">
        <v>182</v>
      </c>
      <c r="R12" s="20" t="s">
        <v>182</v>
      </c>
      <c r="S12" s="18" t="n">
        <v>411.29917643</v>
      </c>
      <c r="T12" s="20" t="n">
        <v>8.09055633</v>
      </c>
    </row>
    <row r="13" spans="1:20">
      <c r="A13" s="15" t="s">
        <v>188</v>
      </c>
      <c r="B13" s="17" t="n">
        <v>7161</v>
      </c>
      <c r="C13" s="18">
        <f>(300.0/B13*100)</f>
        <v/>
      </c>
      <c r="D13" s="19" t="n">
        <v>6861</v>
      </c>
      <c r="E13" s="18" t="n">
        <v>504.40708357</v>
      </c>
      <c r="F13" s="20" t="n">
        <v>2.58489974</v>
      </c>
      <c r="G13" s="18" t="n">
        <v>534.32823029</v>
      </c>
      <c r="H13" s="20" t="n">
        <v>2.99514762</v>
      </c>
      <c r="I13" s="18" t="n">
        <v>523.57086367</v>
      </c>
      <c r="J13" s="20" t="n">
        <v>3.28715707</v>
      </c>
      <c r="K13" s="18" t="s">
        <v>182</v>
      </c>
      <c r="L13" s="20" t="s">
        <v>182</v>
      </c>
      <c r="M13" s="18" t="s">
        <v>182</v>
      </c>
      <c r="N13" s="20" t="s">
        <v>182</v>
      </c>
      <c r="O13" s="18" t="n">
        <v>447.51533769</v>
      </c>
      <c r="P13" s="20" t="n">
        <v>5.97365007</v>
      </c>
      <c r="Q13" s="18" t="s">
        <v>182</v>
      </c>
      <c r="R13" s="20" t="s">
        <v>182</v>
      </c>
      <c r="S13" s="18" t="n">
        <v>448.41203278</v>
      </c>
      <c r="T13" s="20" t="n">
        <v>6.4418507</v>
      </c>
    </row>
    <row r="14" spans="1:20">
      <c r="A14" s="15" t="s">
        <v>189</v>
      </c>
      <c r="B14" s="17" t="n">
        <v>5587</v>
      </c>
      <c r="C14" s="18">
        <f>(183.0/B14*100)</f>
        <v/>
      </c>
      <c r="D14" s="19" t="n">
        <v>5404</v>
      </c>
      <c r="E14" s="18" t="n">
        <v>507.58723122</v>
      </c>
      <c r="F14" s="20" t="n">
        <v>2.47234327</v>
      </c>
      <c r="G14" s="18" t="n">
        <v>537.36005783</v>
      </c>
      <c r="H14" s="20" t="n">
        <v>2.94224782</v>
      </c>
      <c r="I14" s="18" t="n">
        <v>528.00219494</v>
      </c>
      <c r="J14" s="20" t="n">
        <v>2.8328252</v>
      </c>
      <c r="K14" s="18" t="s">
        <v>182</v>
      </c>
      <c r="L14" s="20" t="s">
        <v>182</v>
      </c>
      <c r="M14" s="18" t="s">
        <v>182</v>
      </c>
      <c r="N14" s="20" t="s">
        <v>182</v>
      </c>
      <c r="O14" s="18" t="s">
        <v>182</v>
      </c>
      <c r="P14" s="20" t="s">
        <v>182</v>
      </c>
      <c r="Q14" s="18" t="s">
        <v>182</v>
      </c>
      <c r="R14" s="20" t="s">
        <v>182</v>
      </c>
      <c r="S14" s="18" t="n">
        <v>470.98520568</v>
      </c>
      <c r="T14" s="20" t="n">
        <v>13.13585398</v>
      </c>
    </row>
    <row r="15" spans="1:20">
      <c r="A15" s="15" t="s">
        <v>190</v>
      </c>
      <c r="B15" s="17" t="n">
        <v>5882</v>
      </c>
      <c r="C15" s="18">
        <f>(127.0/B15*100)</f>
        <v/>
      </c>
      <c r="D15" s="19" t="n">
        <v>5755</v>
      </c>
      <c r="E15" s="18" t="n">
        <v>502.38859371</v>
      </c>
      <c r="F15" s="20" t="n">
        <v>2.57917156</v>
      </c>
      <c r="G15" s="18" t="n">
        <v>525.80894849</v>
      </c>
      <c r="H15" s="20" t="n">
        <v>2.88132857</v>
      </c>
      <c r="I15" s="18" t="n">
        <v>519.4929739200001</v>
      </c>
      <c r="J15" s="20" t="n">
        <v>2.88508242</v>
      </c>
      <c r="K15" s="18" t="s">
        <v>182</v>
      </c>
      <c r="L15" s="20" t="s">
        <v>182</v>
      </c>
      <c r="M15" s="18" t="s">
        <v>182</v>
      </c>
      <c r="N15" s="20" t="s">
        <v>182</v>
      </c>
      <c r="O15" s="18" t="n">
        <v>368.85220715</v>
      </c>
      <c r="P15" s="20" t="n">
        <v>14.5875493</v>
      </c>
      <c r="Q15" s="18" t="s">
        <v>182</v>
      </c>
      <c r="R15" s="20" t="s">
        <v>182</v>
      </c>
      <c r="S15" s="18" t="n">
        <v>443.5028063</v>
      </c>
      <c r="T15" s="20" t="n">
        <v>10.67264534</v>
      </c>
    </row>
    <row r="16" spans="1:20">
      <c r="A16" s="15" t="s">
        <v>191</v>
      </c>
      <c r="B16" s="17" t="n">
        <v>6108</v>
      </c>
      <c r="C16" s="18">
        <f>(235.0/B16*100)</f>
        <v/>
      </c>
      <c r="D16" s="19" t="n">
        <v>5873</v>
      </c>
      <c r="E16" s="18" t="n">
        <v>496.39340682</v>
      </c>
      <c r="F16" s="20" t="n">
        <v>2.16633968</v>
      </c>
      <c r="G16" s="18" t="n">
        <v>514.99986701</v>
      </c>
      <c r="H16" s="20" t="n">
        <v>4.22352102</v>
      </c>
      <c r="I16" s="18" t="n">
        <v>504.00030178</v>
      </c>
      <c r="J16" s="20" t="n">
        <v>4.33461798</v>
      </c>
      <c r="K16" s="18" t="s">
        <v>182</v>
      </c>
      <c r="L16" s="20" t="s">
        <v>182</v>
      </c>
      <c r="M16" s="18" t="s">
        <v>182</v>
      </c>
      <c r="N16" s="20" t="s">
        <v>182</v>
      </c>
      <c r="O16" s="18" t="s">
        <v>182</v>
      </c>
      <c r="P16" s="20" t="s">
        <v>182</v>
      </c>
      <c r="Q16" s="18" t="s">
        <v>182</v>
      </c>
      <c r="R16" s="20" t="s">
        <v>182</v>
      </c>
      <c r="S16" s="18" t="n">
        <v>392.36965764</v>
      </c>
      <c r="T16" s="20" t="n">
        <v>8.277425389999999</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449.55357567</v>
      </c>
      <c r="F18" s="20" t="n">
        <v>3.60133577</v>
      </c>
      <c r="G18" s="18" t="n">
        <v>472.24068852</v>
      </c>
      <c r="H18" s="20" t="n">
        <v>5.53999559</v>
      </c>
      <c r="I18" s="18" t="n">
        <v>458.5572787</v>
      </c>
      <c r="J18" s="20" t="n">
        <v>4.5849477</v>
      </c>
      <c r="K18" s="18" t="s">
        <v>182</v>
      </c>
      <c r="L18" s="20" t="s">
        <v>182</v>
      </c>
      <c r="M18" s="18" t="s">
        <v>182</v>
      </c>
      <c r="N18" s="20" t="s">
        <v>182</v>
      </c>
      <c r="O18" s="18" t="s">
        <v>182</v>
      </c>
      <c r="P18" s="20" t="s">
        <v>182</v>
      </c>
      <c r="Q18" s="18" t="s">
        <v>182</v>
      </c>
      <c r="R18" s="20" t="s">
        <v>182</v>
      </c>
      <c r="S18" s="18" t="n">
        <v>392.01274495</v>
      </c>
      <c r="T18" s="20" t="n">
        <v>10.64657115</v>
      </c>
    </row>
    <row r="19" spans="1:20">
      <c r="A19" s="15" t="s">
        <v>194</v>
      </c>
      <c r="B19" s="17" t="n">
        <v>5658</v>
      </c>
      <c r="C19" s="18">
        <f>(120.0/B19*100)</f>
        <v/>
      </c>
      <c r="D19" s="19" t="n">
        <v>5538</v>
      </c>
      <c r="E19" s="18" t="n">
        <v>463.48701829</v>
      </c>
      <c r="F19" s="20" t="n">
        <v>3.04581616</v>
      </c>
      <c r="G19" s="18" t="n">
        <v>498.47222273</v>
      </c>
      <c r="H19" s="20" t="n">
        <v>4.05769679</v>
      </c>
      <c r="I19" s="18" t="n">
        <v>489.49342902</v>
      </c>
      <c r="J19" s="20" t="n">
        <v>3.96951459</v>
      </c>
      <c r="K19" s="18" t="s">
        <v>182</v>
      </c>
      <c r="L19" s="20" t="s">
        <v>182</v>
      </c>
      <c r="M19" s="18" t="s">
        <v>182</v>
      </c>
      <c r="N19" s="20" t="s">
        <v>182</v>
      </c>
      <c r="O19" s="18" t="s">
        <v>182</v>
      </c>
      <c r="P19" s="20" t="s">
        <v>182</v>
      </c>
      <c r="Q19" s="18" t="s">
        <v>182</v>
      </c>
      <c r="R19" s="20" t="s">
        <v>182</v>
      </c>
      <c r="S19" s="18" t="n">
        <v>386.00501901</v>
      </c>
      <c r="T19" s="20" t="n">
        <v>9.64376036</v>
      </c>
    </row>
    <row r="20" spans="1:20">
      <c r="A20" s="15" t="s">
        <v>195</v>
      </c>
      <c r="B20" s="17" t="n">
        <v>3371</v>
      </c>
      <c r="C20" s="18">
        <f>(81.0/B20*100)</f>
        <v/>
      </c>
      <c r="D20" s="19" t="n">
        <v>3290</v>
      </c>
      <c r="E20" s="18" t="n">
        <v>487.65530228</v>
      </c>
      <c r="F20" s="20" t="n">
        <v>2.84771743</v>
      </c>
      <c r="G20" s="18" t="n">
        <v>505.23142663</v>
      </c>
      <c r="H20" s="20" t="n">
        <v>3.51745738</v>
      </c>
      <c r="I20" s="18" t="n">
        <v>463.5766136</v>
      </c>
      <c r="J20" s="20" t="n">
        <v>4.73564227</v>
      </c>
      <c r="K20" s="18" t="s">
        <v>182</v>
      </c>
      <c r="L20" s="20" t="s">
        <v>182</v>
      </c>
      <c r="M20" s="18" t="s">
        <v>182</v>
      </c>
      <c r="N20" s="20" t="s">
        <v>182</v>
      </c>
      <c r="O20" s="18" t="s">
        <v>182</v>
      </c>
      <c r="P20" s="20" t="s">
        <v>182</v>
      </c>
      <c r="Q20" s="18" t="s">
        <v>182</v>
      </c>
      <c r="R20" s="20" t="s">
        <v>182</v>
      </c>
      <c r="S20" s="18" t="n">
        <v>416.61578578</v>
      </c>
      <c r="T20" s="20" t="n">
        <v>15.5029387</v>
      </c>
    </row>
    <row r="21" spans="1:20">
      <c r="A21" s="15" t="s">
        <v>196</v>
      </c>
      <c r="B21" s="17" t="n">
        <v>5741</v>
      </c>
      <c r="C21" s="18">
        <f>(72.0/B21*100)</f>
        <v/>
      </c>
      <c r="D21" s="19" t="n">
        <v>5669</v>
      </c>
      <c r="E21" s="18" t="n">
        <v>502.29079165</v>
      </c>
      <c r="F21" s="20" t="n">
        <v>2.34301703</v>
      </c>
      <c r="G21" s="18" t="n">
        <v>515.47635215</v>
      </c>
      <c r="H21" s="20" t="n">
        <v>3.66660703</v>
      </c>
      <c r="I21" s="18" t="n">
        <v>505.35607564</v>
      </c>
      <c r="J21" s="20" t="n">
        <v>4.30318039</v>
      </c>
      <c r="K21" s="18" t="s">
        <v>182</v>
      </c>
      <c r="L21" s="20" t="s">
        <v>182</v>
      </c>
      <c r="M21" s="18" t="s">
        <v>182</v>
      </c>
      <c r="N21" s="20" t="s">
        <v>182</v>
      </c>
      <c r="O21" s="18" t="s">
        <v>182</v>
      </c>
      <c r="P21" s="20" t="s">
        <v>182</v>
      </c>
      <c r="Q21" s="18" t="s">
        <v>182</v>
      </c>
      <c r="R21" s="20" t="s">
        <v>182</v>
      </c>
      <c r="S21" s="18" t="n">
        <v>437.54742577</v>
      </c>
      <c r="T21" s="20" t="n">
        <v>12.08990545</v>
      </c>
    </row>
    <row r="22" spans="1:20">
      <c r="A22" s="15" t="s">
        <v>197</v>
      </c>
      <c r="B22" s="17" t="n">
        <v>6598</v>
      </c>
      <c r="C22" s="18">
        <f>(93.0/B22*100)</f>
        <v/>
      </c>
      <c r="D22" s="19" t="n">
        <v>6505</v>
      </c>
      <c r="E22" s="18" t="n">
        <v>462.70535849</v>
      </c>
      <c r="F22" s="20" t="n">
        <v>4.46126289</v>
      </c>
      <c r="G22" s="18" t="n">
        <v>501.8087602</v>
      </c>
      <c r="H22" s="20" t="n">
        <v>4.49108839</v>
      </c>
      <c r="I22" s="18" t="n">
        <v>474.40656101</v>
      </c>
      <c r="J22" s="20" t="n">
        <v>4.9167911</v>
      </c>
      <c r="K22" s="18" t="s">
        <v>182</v>
      </c>
      <c r="L22" s="20" t="s">
        <v>182</v>
      </c>
      <c r="M22" s="18" t="s">
        <v>182</v>
      </c>
      <c r="N22" s="20" t="s">
        <v>182</v>
      </c>
      <c r="O22" s="18" t="n">
        <v>465.3184081</v>
      </c>
      <c r="P22" s="20" t="n">
        <v>9.52311205</v>
      </c>
      <c r="Q22" s="18" t="s">
        <v>182</v>
      </c>
      <c r="R22" s="20" t="s">
        <v>182</v>
      </c>
      <c r="S22" s="18" t="n">
        <v>371.52007855</v>
      </c>
      <c r="T22" s="20" t="n">
        <v>8.173827340000001</v>
      </c>
    </row>
    <row r="23" spans="1:20">
      <c r="A23" s="15" t="s">
        <v>198</v>
      </c>
      <c r="B23" s="17" t="n">
        <v>11583</v>
      </c>
      <c r="C23" s="18">
        <f>(499.0/B23*100)</f>
        <v/>
      </c>
      <c r="D23" s="19" t="n">
        <v>11084</v>
      </c>
      <c r="E23" s="18" t="n">
        <v>491.38907911</v>
      </c>
      <c r="F23" s="20" t="n">
        <v>2.98177308</v>
      </c>
      <c r="G23" s="18" t="n">
        <v>507.97723442</v>
      </c>
      <c r="H23" s="20" t="n">
        <v>4.96376162</v>
      </c>
      <c r="I23" s="18" t="n">
        <v>487.71789695</v>
      </c>
      <c r="J23" s="20" t="n">
        <v>5.334192</v>
      </c>
      <c r="K23" s="18" t="s">
        <v>182</v>
      </c>
      <c r="L23" s="20" t="s">
        <v>182</v>
      </c>
      <c r="M23" s="18" t="s">
        <v>182</v>
      </c>
      <c r="N23" s="20" t="s">
        <v>182</v>
      </c>
      <c r="O23" s="18" t="s">
        <v>182</v>
      </c>
      <c r="P23" s="20" t="s">
        <v>182</v>
      </c>
      <c r="Q23" s="18" t="s">
        <v>182</v>
      </c>
      <c r="R23" s="20" t="s">
        <v>182</v>
      </c>
      <c r="S23" s="18" t="n">
        <v>440.58221287</v>
      </c>
      <c r="T23" s="20" t="n">
        <v>9.42309936</v>
      </c>
    </row>
    <row r="24" spans="1:20">
      <c r="A24" s="15" t="s">
        <v>199</v>
      </c>
      <c r="B24" s="17" t="n">
        <v>6647</v>
      </c>
      <c r="C24" s="18">
        <f>(13.0/B24*100)</f>
        <v/>
      </c>
      <c r="D24" s="19" t="n">
        <v>6634</v>
      </c>
      <c r="E24" s="18" t="n">
        <v>531.64623766</v>
      </c>
      <c r="F24" s="20" t="n">
        <v>3.1104295</v>
      </c>
      <c r="G24" s="18" t="n">
        <v>544.34639516</v>
      </c>
      <c r="H24" s="20" t="n">
        <v>3.95223671</v>
      </c>
      <c r="I24" s="18" t="n">
        <v>532.4652544099999</v>
      </c>
      <c r="J24" s="20" t="n">
        <v>4.31551779</v>
      </c>
      <c r="K24" s="18" t="s">
        <v>182</v>
      </c>
      <c r="L24" s="20" t="s">
        <v>182</v>
      </c>
      <c r="M24" s="18" t="s">
        <v>182</v>
      </c>
      <c r="N24" s="20" t="s">
        <v>182</v>
      </c>
      <c r="O24" s="18" t="s">
        <v>182</v>
      </c>
      <c r="P24" s="20" t="s">
        <v>182</v>
      </c>
      <c r="Q24" s="18" t="s">
        <v>182</v>
      </c>
      <c r="R24" s="20" t="s">
        <v>182</v>
      </c>
      <c r="S24" s="18" t="n">
        <v>440.33023203</v>
      </c>
      <c r="T24" s="20" t="n">
        <v>20.20022146</v>
      </c>
    </row>
    <row r="25" spans="1:20">
      <c r="A25" s="15" t="s">
        <v>200</v>
      </c>
      <c r="B25" s="17" t="n">
        <v>5581</v>
      </c>
      <c r="C25" s="18">
        <f>(28.0/B25*100)</f>
        <v/>
      </c>
      <c r="D25" s="19" t="n">
        <v>5553</v>
      </c>
      <c r="E25" s="18" t="n">
        <v>522.02953192</v>
      </c>
      <c r="F25" s="20" t="n">
        <v>4.89965216</v>
      </c>
      <c r="G25" s="18" t="n">
        <v>539.05051797</v>
      </c>
      <c r="H25" s="20" t="n">
        <v>3.85780139</v>
      </c>
      <c r="I25" s="18" t="n">
        <v>515.2318992100001</v>
      </c>
      <c r="J25" s="20" t="n">
        <v>4.11647177</v>
      </c>
      <c r="K25" s="18" t="s">
        <v>182</v>
      </c>
      <c r="L25" s="20" t="s">
        <v>182</v>
      </c>
      <c r="M25" s="18" t="s">
        <v>182</v>
      </c>
      <c r="N25" s="20" t="s">
        <v>182</v>
      </c>
      <c r="O25" s="18" t="s">
        <v>182</v>
      </c>
      <c r="P25" s="20" t="s">
        <v>182</v>
      </c>
      <c r="Q25" s="18" t="s">
        <v>182</v>
      </c>
      <c r="R25" s="20" t="s">
        <v>182</v>
      </c>
      <c r="S25" s="18" t="n">
        <v>487.33613459</v>
      </c>
      <c r="T25" s="20" t="n">
        <v>21.32239382</v>
      </c>
    </row>
    <row r="26" spans="1:20">
      <c r="A26" s="15" t="s">
        <v>201</v>
      </c>
      <c r="B26" s="17" t="n">
        <v>4869</v>
      </c>
      <c r="C26" s="18">
        <f>(95.0/B26*100)</f>
        <v/>
      </c>
      <c r="D26" s="19" t="n">
        <v>4774</v>
      </c>
      <c r="E26" s="18" t="n">
        <v>473.24028151</v>
      </c>
      <c r="F26" s="20" t="n">
        <v>2.31229647</v>
      </c>
      <c r="G26" s="18" t="n">
        <v>498.85196912</v>
      </c>
      <c r="H26" s="20" t="n">
        <v>3.51990152</v>
      </c>
      <c r="I26" s="18" t="n">
        <v>489.53905855</v>
      </c>
      <c r="J26" s="20" t="n">
        <v>3.22282714</v>
      </c>
      <c r="K26" s="18" t="s">
        <v>182</v>
      </c>
      <c r="L26" s="20" t="s">
        <v>182</v>
      </c>
      <c r="M26" s="18" t="s">
        <v>182</v>
      </c>
      <c r="N26" s="20" t="s">
        <v>182</v>
      </c>
      <c r="O26" s="18" t="s">
        <v>182</v>
      </c>
      <c r="P26" s="20" t="s">
        <v>182</v>
      </c>
      <c r="Q26" s="18" t="s">
        <v>182</v>
      </c>
      <c r="R26" s="20" t="s">
        <v>182</v>
      </c>
      <c r="S26" s="18" t="n">
        <v>429.7867408</v>
      </c>
      <c r="T26" s="20" t="n">
        <v>10.01081861</v>
      </c>
    </row>
    <row r="27" spans="1:20">
      <c r="A27" s="15" t="s">
        <v>202</v>
      </c>
      <c r="B27" s="17" t="n">
        <v>5299</v>
      </c>
      <c r="C27" s="18">
        <f>(154.0/B27*100)</f>
        <v/>
      </c>
      <c r="D27" s="19" t="n">
        <v>5145</v>
      </c>
      <c r="E27" s="18" t="n">
        <v>487.79939064</v>
      </c>
      <c r="F27" s="20" t="n">
        <v>1.66411308</v>
      </c>
      <c r="G27" s="18" t="n">
        <v>506.29775804</v>
      </c>
      <c r="H27" s="20" t="n">
        <v>3.64563603</v>
      </c>
      <c r="I27" s="18" t="n">
        <v>478.89100922</v>
      </c>
      <c r="J27" s="20" t="n">
        <v>3.27333442</v>
      </c>
      <c r="K27" s="18" t="s">
        <v>182</v>
      </c>
      <c r="L27" s="20" t="s">
        <v>182</v>
      </c>
      <c r="M27" s="18" t="s">
        <v>182</v>
      </c>
      <c r="N27" s="20" t="s">
        <v>182</v>
      </c>
      <c r="O27" s="18" t="s">
        <v>182</v>
      </c>
      <c r="P27" s="20" t="s">
        <v>182</v>
      </c>
      <c r="Q27" s="18" t="s">
        <v>182</v>
      </c>
      <c r="R27" s="20" t="s">
        <v>182</v>
      </c>
      <c r="S27" s="18" t="n">
        <v>419.70089022</v>
      </c>
      <c r="T27" s="20" t="n">
        <v>5.74343484</v>
      </c>
    </row>
    <row r="28" spans="1:20">
      <c r="A28" s="15" t="s">
        <v>203</v>
      </c>
      <c r="B28" s="17" t="n">
        <v>7568</v>
      </c>
      <c r="C28" s="18">
        <f>(120.0/B28*100)</f>
        <v/>
      </c>
      <c r="D28" s="19" t="n">
        <v>7448</v>
      </c>
      <c r="E28" s="18" t="n">
        <v>409.53804381</v>
      </c>
      <c r="F28" s="20" t="n">
        <v>2.74712001</v>
      </c>
      <c r="G28" s="18" t="n">
        <v>416.58904764</v>
      </c>
      <c r="H28" s="20" t="n">
        <v>4.26060414</v>
      </c>
      <c r="I28" s="18" t="n">
        <v>408.04154486</v>
      </c>
      <c r="J28" s="20" t="n">
        <v>2.79540204</v>
      </c>
      <c r="K28" s="18" t="s">
        <v>182</v>
      </c>
      <c r="L28" s="20" t="s">
        <v>182</v>
      </c>
      <c r="M28" s="18" t="s">
        <v>182</v>
      </c>
      <c r="N28" s="20" t="s">
        <v>182</v>
      </c>
      <c r="O28" s="18" t="s">
        <v>182</v>
      </c>
      <c r="P28" s="20" t="s">
        <v>182</v>
      </c>
      <c r="Q28" s="18" t="s">
        <v>182</v>
      </c>
      <c r="R28" s="20" t="s">
        <v>182</v>
      </c>
      <c r="S28" s="18" t="n">
        <v>349.30587142</v>
      </c>
      <c r="T28" s="20" t="n">
        <v>14.29624004</v>
      </c>
    </row>
    <row r="29" spans="1:20">
      <c r="A29" s="15" t="s">
        <v>204</v>
      </c>
      <c r="B29" s="17" t="n">
        <v>5385</v>
      </c>
      <c r="C29" s="18">
        <f>(35.0/B29*100)</f>
        <v/>
      </c>
      <c r="D29" s="19" t="n">
        <v>5350</v>
      </c>
      <c r="E29" s="18" t="n">
        <v>511.05854733</v>
      </c>
      <c r="F29" s="20" t="n">
        <v>2.71143662</v>
      </c>
      <c r="G29" s="18" t="n">
        <v>535.0163410599999</v>
      </c>
      <c r="H29" s="20" t="n">
        <v>3.02796703</v>
      </c>
      <c r="I29" s="18" t="n">
        <v>509.89859303</v>
      </c>
      <c r="J29" s="20" t="n">
        <v>4.16780841</v>
      </c>
      <c r="K29" s="18" t="s">
        <v>182</v>
      </c>
      <c r="L29" s="20" t="s">
        <v>182</v>
      </c>
      <c r="M29" s="18" t="s">
        <v>182</v>
      </c>
      <c r="N29" s="20" t="s">
        <v>182</v>
      </c>
      <c r="O29" s="18" t="n">
        <v>335.3902018</v>
      </c>
      <c r="P29" s="20" t="n">
        <v>12.1685767</v>
      </c>
      <c r="Q29" s="18" t="s">
        <v>182</v>
      </c>
      <c r="R29" s="20" t="s">
        <v>182</v>
      </c>
      <c r="S29" s="18" t="n">
        <v>457.58535803</v>
      </c>
      <c r="T29" s="20" t="n">
        <v>12.46804599</v>
      </c>
    </row>
    <row r="30" spans="1:20">
      <c r="A30" s="15" t="s">
        <v>205</v>
      </c>
      <c r="B30" s="17" t="n">
        <v>4520</v>
      </c>
      <c r="C30" s="18">
        <f>(497.0/B30*100)</f>
        <v/>
      </c>
      <c r="D30" s="19" t="n">
        <v>4023</v>
      </c>
      <c r="E30" s="18" t="n">
        <v>490.71348323</v>
      </c>
      <c r="F30" s="20" t="n">
        <v>2.9240271</v>
      </c>
      <c r="G30" s="18" t="n">
        <v>520.56524843</v>
      </c>
      <c r="H30" s="20" t="n">
        <v>4.26322922</v>
      </c>
      <c r="I30" s="18" t="n">
        <v>505.66084573</v>
      </c>
      <c r="J30" s="20" t="n">
        <v>4.59345934</v>
      </c>
      <c r="K30" s="18" t="s">
        <v>182</v>
      </c>
      <c r="L30" s="20" t="s">
        <v>182</v>
      </c>
      <c r="M30" s="18" t="s">
        <v>182</v>
      </c>
      <c r="N30" s="20" t="s">
        <v>182</v>
      </c>
      <c r="O30" s="18" t="s">
        <v>182</v>
      </c>
      <c r="P30" s="20" t="s">
        <v>182</v>
      </c>
      <c r="Q30" s="18" t="s">
        <v>182</v>
      </c>
      <c r="R30" s="20" t="s">
        <v>182</v>
      </c>
      <c r="S30" s="18" t="n">
        <v>416.95760366</v>
      </c>
      <c r="T30" s="20" t="n">
        <v>9.084137009999999</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(12.0/B32*100)</f>
        <v/>
      </c>
      <c r="D32" s="19" t="n">
        <v>4466</v>
      </c>
      <c r="E32" s="18" t="n">
        <v>494.63483788</v>
      </c>
      <c r="F32" s="20" t="n">
        <v>2.39178855</v>
      </c>
      <c r="G32" s="18" t="n">
        <v>526.49864272</v>
      </c>
      <c r="H32" s="20" t="n">
        <v>3.55757203</v>
      </c>
      <c r="I32" s="18" t="n">
        <v>525.2122947</v>
      </c>
      <c r="J32" s="20" t="n">
        <v>4.54730472</v>
      </c>
      <c r="K32" s="18" t="s">
        <v>182</v>
      </c>
      <c r="L32" s="20" t="s">
        <v>182</v>
      </c>
      <c r="M32" s="18" t="s">
        <v>182</v>
      </c>
      <c r="N32" s="20" t="s">
        <v>182</v>
      </c>
      <c r="O32" s="18" t="s">
        <v>182</v>
      </c>
      <c r="P32" s="20" t="s">
        <v>182</v>
      </c>
      <c r="Q32" s="18" t="s">
        <v>182</v>
      </c>
      <c r="R32" s="20" t="s">
        <v>182</v>
      </c>
      <c r="S32" s="18" t="n">
        <v>415.10075023</v>
      </c>
      <c r="T32" s="20" t="n">
        <v>18.04576811</v>
      </c>
    </row>
    <row r="33" spans="1:20">
      <c r="A33" s="15" t="s">
        <v>208</v>
      </c>
      <c r="B33" s="17" t="n">
        <v>7325</v>
      </c>
      <c r="C33" s="18">
        <f>(212.0/B33*100)</f>
        <v/>
      </c>
      <c r="D33" s="19" t="n">
        <v>7113</v>
      </c>
      <c r="E33" s="18" t="n">
        <v>486.40611616</v>
      </c>
      <c r="F33" s="20" t="n">
        <v>2.79877519</v>
      </c>
      <c r="G33" s="18" t="n">
        <v>521.0008728</v>
      </c>
      <c r="H33" s="20" t="n">
        <v>3.96466608</v>
      </c>
      <c r="I33" s="18" t="n">
        <v>493.98590451</v>
      </c>
      <c r="J33" s="20" t="n">
        <v>4.6828884</v>
      </c>
      <c r="K33" s="18" t="s">
        <v>182</v>
      </c>
      <c r="L33" s="20" t="s">
        <v>182</v>
      </c>
      <c r="M33" s="18" t="s">
        <v>182</v>
      </c>
      <c r="N33" s="20" t="s">
        <v>182</v>
      </c>
      <c r="O33" s="18" t="s">
        <v>182</v>
      </c>
      <c r="P33" s="20" t="s">
        <v>182</v>
      </c>
      <c r="Q33" s="18" t="s">
        <v>182</v>
      </c>
      <c r="R33" s="20" t="s">
        <v>182</v>
      </c>
      <c r="S33" s="18" t="n">
        <v>420.1726462</v>
      </c>
      <c r="T33" s="20" t="n">
        <v>12.20558107</v>
      </c>
    </row>
    <row r="34" spans="1:20">
      <c r="A34" s="15" t="s">
        <v>209</v>
      </c>
      <c r="B34" s="17" t="n">
        <v>6350</v>
      </c>
      <c r="C34" s="18">
        <f>(76.0/B34*100)</f>
        <v/>
      </c>
      <c r="D34" s="19" t="n">
        <v>6274</v>
      </c>
      <c r="E34" s="18" t="n">
        <v>474.30148974</v>
      </c>
      <c r="F34" s="20" t="n">
        <v>2.7023011</v>
      </c>
      <c r="G34" s="18" t="n">
        <v>502.74147339</v>
      </c>
      <c r="H34" s="20" t="n">
        <v>4.02328662</v>
      </c>
      <c r="I34" s="18" t="n">
        <v>493.06347972</v>
      </c>
      <c r="J34" s="20" t="n">
        <v>3.69168001</v>
      </c>
      <c r="K34" s="18" t="s">
        <v>182</v>
      </c>
      <c r="L34" s="20" t="s">
        <v>182</v>
      </c>
      <c r="M34" s="18" t="s">
        <v>182</v>
      </c>
      <c r="N34" s="20" t="s">
        <v>182</v>
      </c>
      <c r="O34" s="18" t="n">
        <v>336.51078337</v>
      </c>
      <c r="P34" s="20" t="n">
        <v>12.24828707</v>
      </c>
      <c r="Q34" s="18" t="s">
        <v>182</v>
      </c>
      <c r="R34" s="20" t="s">
        <v>182</v>
      </c>
      <c r="S34" s="18" t="n">
        <v>371.96637125</v>
      </c>
      <c r="T34" s="20" t="n">
        <v>11.52252781</v>
      </c>
    </row>
    <row r="35" spans="1:20">
      <c r="A35" s="15" t="s">
        <v>210</v>
      </c>
      <c r="B35" s="17" t="n">
        <v>6406</v>
      </c>
      <c r="C35" s="18">
        <f>(67.0/B35*100)</f>
        <v/>
      </c>
      <c r="D35" s="19" t="n">
        <v>6339</v>
      </c>
      <c r="E35" s="18" t="n">
        <v>502.39682267</v>
      </c>
      <c r="F35" s="20" t="n">
        <v>1.67062271</v>
      </c>
      <c r="G35" s="18" t="n">
        <v>533.30240421</v>
      </c>
      <c r="H35" s="20" t="n">
        <v>3.32338055</v>
      </c>
      <c r="I35" s="18" t="n">
        <v>524.40046918</v>
      </c>
      <c r="J35" s="20" t="n">
        <v>3.1458055</v>
      </c>
      <c r="K35" s="18" t="s">
        <v>182</v>
      </c>
      <c r="L35" s="20" t="s">
        <v>182</v>
      </c>
      <c r="M35" s="18" t="s">
        <v>182</v>
      </c>
      <c r="N35" s="20" t="s">
        <v>182</v>
      </c>
      <c r="O35" s="18" t="n">
        <v>349.78970242</v>
      </c>
      <c r="P35" s="20" t="n">
        <v>6.90672373</v>
      </c>
      <c r="Q35" s="18" t="s">
        <v>182</v>
      </c>
      <c r="R35" s="20" t="s">
        <v>182</v>
      </c>
      <c r="S35" s="18" t="n">
        <v>423.25411193</v>
      </c>
      <c r="T35" s="20" t="n">
        <v>7.59705164</v>
      </c>
    </row>
    <row r="36" spans="1:20">
      <c r="A36" s="15" t="s">
        <v>211</v>
      </c>
      <c r="B36" s="17" t="n">
        <v>6736</v>
      </c>
      <c r="C36" s="18">
        <f>(41.0/B36*100)</f>
        <v/>
      </c>
      <c r="D36" s="19" t="n">
        <v>6695</v>
      </c>
      <c r="E36" s="18" t="n">
        <v>482.6169186</v>
      </c>
      <c r="F36" s="20" t="n">
        <v>2.40221258</v>
      </c>
      <c r="G36" s="18" t="n">
        <v>501.62926301</v>
      </c>
      <c r="H36" s="20" t="n">
        <v>3.30169351</v>
      </c>
      <c r="I36" s="18" t="n">
        <v>485.77863669</v>
      </c>
      <c r="J36" s="20" t="n">
        <v>3.96113566</v>
      </c>
      <c r="K36" s="18" t="s">
        <v>182</v>
      </c>
      <c r="L36" s="20" t="s">
        <v>182</v>
      </c>
      <c r="M36" s="18" t="s">
        <v>182</v>
      </c>
      <c r="N36" s="20" t="s">
        <v>182</v>
      </c>
      <c r="O36" s="18" t="s">
        <v>182</v>
      </c>
      <c r="P36" s="20" t="s">
        <v>182</v>
      </c>
      <c r="Q36" s="18" t="s">
        <v>182</v>
      </c>
      <c r="R36" s="20" t="s">
        <v>182</v>
      </c>
      <c r="S36" s="18" t="n">
        <v>403.12487668</v>
      </c>
      <c r="T36" s="20" t="n">
        <v>11.97602156</v>
      </c>
    </row>
    <row r="37" spans="1:20">
      <c r="A37" s="15" t="s">
        <v>212</v>
      </c>
      <c r="B37" s="17" t="n">
        <v>5458</v>
      </c>
      <c r="C37" s="18">
        <f>(223.0/B37*100)</f>
        <v/>
      </c>
      <c r="D37" s="19" t="n">
        <v>5235</v>
      </c>
      <c r="E37" s="18" t="n">
        <v>479.46197245</v>
      </c>
      <c r="F37" s="20" t="n">
        <v>3.35813606</v>
      </c>
      <c r="G37" s="18" t="n">
        <v>519.0707736099999</v>
      </c>
      <c r="H37" s="20" t="n">
        <v>3.5735482</v>
      </c>
      <c r="I37" s="18" t="n">
        <v>502.41029159</v>
      </c>
      <c r="J37" s="20" t="n">
        <v>4.07329435</v>
      </c>
      <c r="K37" s="18" t="s">
        <v>182</v>
      </c>
      <c r="L37" s="20" t="s">
        <v>182</v>
      </c>
      <c r="M37" s="18" t="s">
        <v>182</v>
      </c>
      <c r="N37" s="20" t="s">
        <v>182</v>
      </c>
      <c r="O37" s="18" t="s">
        <v>182</v>
      </c>
      <c r="P37" s="20" t="s">
        <v>182</v>
      </c>
      <c r="Q37" s="18" t="s">
        <v>182</v>
      </c>
      <c r="R37" s="20" t="s">
        <v>182</v>
      </c>
      <c r="S37" s="18" t="n">
        <v>408.3932383</v>
      </c>
      <c r="T37" s="20" t="n">
        <v>8.58353222</v>
      </c>
    </row>
    <row r="38" spans="1:20">
      <c r="A38" s="15" t="s">
        <v>213</v>
      </c>
      <c r="B38" s="17" t="n">
        <v>5860</v>
      </c>
      <c r="C38" s="18">
        <f>(60.0/B38*100)</f>
        <v/>
      </c>
      <c r="D38" s="19" t="n">
        <v>5800</v>
      </c>
      <c r="E38" s="18" t="n">
        <v>523.66518968</v>
      </c>
      <c r="F38" s="20" t="n">
        <v>3.52093333</v>
      </c>
      <c r="G38" s="18" t="n">
        <v>540.72971195</v>
      </c>
      <c r="H38" s="20" t="n">
        <v>4.12404732</v>
      </c>
      <c r="I38" s="18" t="n">
        <v>508.89758827</v>
      </c>
      <c r="J38" s="20" t="n">
        <v>3.9614345</v>
      </c>
      <c r="K38" s="18" t="s">
        <v>182</v>
      </c>
      <c r="L38" s="20" t="s">
        <v>182</v>
      </c>
      <c r="M38" s="18" t="s">
        <v>182</v>
      </c>
      <c r="N38" s="20" t="s">
        <v>182</v>
      </c>
      <c r="O38" s="18" t="s">
        <v>182</v>
      </c>
      <c r="P38" s="20" t="s">
        <v>182</v>
      </c>
      <c r="Q38" s="18" t="s">
        <v>182</v>
      </c>
      <c r="R38" s="20" t="s">
        <v>182</v>
      </c>
      <c r="S38" s="18" t="n">
        <v>438.56756762</v>
      </c>
      <c r="T38" s="20" t="n">
        <v>8.52546836</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(5658.0/B40*100)</f>
        <v/>
      </c>
      <c r="D40" s="19" t="n">
        <v>8499</v>
      </c>
      <c r="E40" s="18" t="n">
        <v>491.64702549</v>
      </c>
      <c r="F40" s="20" t="n">
        <v>3.28642392</v>
      </c>
      <c r="G40" s="18" t="n">
        <v>510.9820011</v>
      </c>
      <c r="H40" s="20" t="n">
        <v>4.66463191</v>
      </c>
      <c r="I40" s="18" t="n">
        <v>498.03605014</v>
      </c>
      <c r="J40" s="20" t="n">
        <v>4.80785466</v>
      </c>
      <c r="K40" s="18" t="s">
        <v>182</v>
      </c>
      <c r="L40" s="20" t="s">
        <v>182</v>
      </c>
      <c r="M40" s="18" t="s">
        <v>182</v>
      </c>
      <c r="N40" s="20" t="s">
        <v>182</v>
      </c>
      <c r="O40" s="18" t="n">
        <v>491.16464222</v>
      </c>
      <c r="P40" s="20" t="n">
        <v>2.5540442</v>
      </c>
      <c r="Q40" s="18" t="s">
        <v>182</v>
      </c>
      <c r="R40" s="20" t="s">
        <v>182</v>
      </c>
      <c r="S40" s="18" t="n">
        <v>399.08500965</v>
      </c>
      <c r="T40" s="20" t="n">
        <v>10.87929912</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(2698.0/B46*100)</f>
        <v/>
      </c>
      <c r="D46" s="19" t="n">
        <v>20443</v>
      </c>
      <c r="E46" s="18" t="n">
        <v>387.90797156</v>
      </c>
      <c r="F46" s="20" t="n">
        <v>3.52552081</v>
      </c>
      <c r="G46" s="18" t="n">
        <v>404.53486314</v>
      </c>
      <c r="H46" s="20" t="n">
        <v>6.48273154</v>
      </c>
      <c r="I46" s="18" t="n">
        <v>384.77047313</v>
      </c>
      <c r="J46" s="20" t="n">
        <v>3.67333913</v>
      </c>
      <c r="K46" s="18" t="s">
        <v>182</v>
      </c>
      <c r="L46" s="20" t="s">
        <v>182</v>
      </c>
      <c r="M46" s="18" t="s">
        <v>182</v>
      </c>
      <c r="N46" s="20" t="s">
        <v>182</v>
      </c>
      <c r="O46" s="18" t="s">
        <v>182</v>
      </c>
      <c r="P46" s="20" t="s">
        <v>182</v>
      </c>
      <c r="Q46" s="18" t="s">
        <v>182</v>
      </c>
      <c r="R46" s="20" t="s">
        <v>182</v>
      </c>
      <c r="S46" s="18" t="n">
        <v>350.86604226</v>
      </c>
      <c r="T46" s="20" t="n">
        <v>5.00535776</v>
      </c>
    </row>
    <row r="47" spans="1:20">
      <c r="A47" s="15" t="s">
        <v>222</v>
      </c>
      <c r="B47" s="17" t="n">
        <v>5928</v>
      </c>
      <c r="C47" s="18">
        <f>(101.0/B47*100)</f>
        <v/>
      </c>
      <c r="D47" s="19" t="n">
        <v>5827</v>
      </c>
      <c r="E47" s="18" t="n">
        <v>437.92713143</v>
      </c>
      <c r="F47" s="20" t="n">
        <v>3.75359216</v>
      </c>
      <c r="G47" s="18" t="n">
        <v>471.85173386</v>
      </c>
      <c r="H47" s="20" t="n">
        <v>5.60740866</v>
      </c>
      <c r="I47" s="18" t="n">
        <v>461.09976152</v>
      </c>
      <c r="J47" s="20" t="n">
        <v>4.72211891</v>
      </c>
      <c r="K47" s="18" t="s">
        <v>182</v>
      </c>
      <c r="L47" s="20" t="s">
        <v>182</v>
      </c>
      <c r="M47" s="18" t="s">
        <v>182</v>
      </c>
      <c r="N47" s="20" t="s">
        <v>182</v>
      </c>
      <c r="O47" s="18" t="s">
        <v>182</v>
      </c>
      <c r="P47" s="20" t="s">
        <v>182</v>
      </c>
      <c r="Q47" s="18" t="s">
        <v>182</v>
      </c>
      <c r="R47" s="20" t="s">
        <v>182</v>
      </c>
      <c r="S47" s="18" t="n">
        <v>366.63573411</v>
      </c>
      <c r="T47" s="20" t="n">
        <v>6.25050539</v>
      </c>
    </row>
    <row r="48" spans="1:20">
      <c r="A48" s="15" t="s">
        <v>223</v>
      </c>
      <c r="B48" s="17" t="n">
        <v>9841</v>
      </c>
      <c r="C48" s="18">
        <f>(19.0/B48*100)</f>
        <v/>
      </c>
      <c r="D48" s="19" t="n">
        <v>9822</v>
      </c>
      <c r="E48" s="18" t="n">
        <v>527.4745854</v>
      </c>
      <c r="F48" s="20" t="n">
        <v>5.35532568</v>
      </c>
      <c r="G48" s="18" t="n">
        <v>555.81735183</v>
      </c>
      <c r="H48" s="20" t="n">
        <v>6.82241557</v>
      </c>
      <c r="I48" s="18" t="n">
        <v>528.67567249</v>
      </c>
      <c r="J48" s="20" t="n">
        <v>5.57408865</v>
      </c>
      <c r="K48" s="18" t="s">
        <v>182</v>
      </c>
      <c r="L48" s="20" t="s">
        <v>182</v>
      </c>
      <c r="M48" s="18" t="s">
        <v>182</v>
      </c>
      <c r="N48" s="20" t="s">
        <v>182</v>
      </c>
      <c r="O48" s="18" t="s">
        <v>182</v>
      </c>
      <c r="P48" s="20" t="s">
        <v>182</v>
      </c>
      <c r="Q48" s="18" t="s">
        <v>182</v>
      </c>
      <c r="R48" s="20" t="s">
        <v>182</v>
      </c>
      <c r="S48" s="18" t="n">
        <v>459.64479674</v>
      </c>
      <c r="T48" s="20" t="n">
        <v>26.66769842</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(941.0/B50*100)</f>
        <v/>
      </c>
      <c r="D50" s="19" t="n">
        <v>10854</v>
      </c>
      <c r="E50" s="18" t="n">
        <v>396.90173618</v>
      </c>
      <c r="F50" s="20" t="n">
        <v>2.57773385</v>
      </c>
      <c r="G50" s="18" t="n">
        <v>407.87572252</v>
      </c>
      <c r="H50" s="20" t="n">
        <v>4.97527756</v>
      </c>
      <c r="I50" s="18" t="n">
        <v>388.42579262</v>
      </c>
      <c r="J50" s="20" t="n">
        <v>3.10670468</v>
      </c>
      <c r="K50" s="18" t="s">
        <v>182</v>
      </c>
      <c r="L50" s="20" t="s">
        <v>182</v>
      </c>
      <c r="M50" s="18" t="s">
        <v>182</v>
      </c>
      <c r="N50" s="20" t="s">
        <v>182</v>
      </c>
      <c r="O50" s="18" t="s">
        <v>182</v>
      </c>
      <c r="P50" s="20" t="s">
        <v>182</v>
      </c>
      <c r="Q50" s="18" t="s">
        <v>182</v>
      </c>
      <c r="R50" s="20" t="s">
        <v>182</v>
      </c>
      <c r="S50" s="18" t="n">
        <v>342.86570642</v>
      </c>
      <c r="T50" s="20" t="n">
        <v>9.611450659999999</v>
      </c>
    </row>
    <row r="51" spans="1:20">
      <c r="A51" s="15" t="s">
        <v>226</v>
      </c>
      <c r="B51" s="17" t="n">
        <v>6866</v>
      </c>
      <c r="C51" s="18">
        <f>(115.0/B51*100)</f>
        <v/>
      </c>
      <c r="D51" s="19" t="n">
        <v>6751</v>
      </c>
      <c r="E51" s="18" t="n">
        <v>404.98054594</v>
      </c>
      <c r="F51" s="20" t="n">
        <v>3.22510612</v>
      </c>
      <c r="G51" s="18" t="n">
        <v>426.41385799</v>
      </c>
      <c r="H51" s="20" t="n">
        <v>4.62387781</v>
      </c>
      <c r="I51" s="18" t="n">
        <v>400.1286752</v>
      </c>
      <c r="J51" s="20" t="n">
        <v>3.01951993</v>
      </c>
      <c r="K51" s="18" t="s">
        <v>182</v>
      </c>
      <c r="L51" s="20" t="s">
        <v>182</v>
      </c>
      <c r="M51" s="18" t="s">
        <v>182</v>
      </c>
      <c r="N51" s="20" t="s">
        <v>182</v>
      </c>
      <c r="O51" s="18" t="n">
        <v>380.5422133</v>
      </c>
      <c r="P51" s="20" t="n">
        <v>4.31283207</v>
      </c>
      <c r="Q51" s="18" t="s">
        <v>182</v>
      </c>
      <c r="R51" s="20" t="s">
        <v>182</v>
      </c>
      <c r="S51" s="18" t="n">
        <v>378.46408488</v>
      </c>
      <c r="T51" s="20" t="n">
        <v>5.69290878</v>
      </c>
    </row>
    <row r="52" spans="1:20">
      <c r="A52" s="15" t="s">
        <v>227</v>
      </c>
      <c r="B52" s="17" t="n">
        <v>5809</v>
      </c>
      <c r="C52" s="18">
        <f>(115.0/B52*100)</f>
        <v/>
      </c>
      <c r="D52" s="19" t="n">
        <v>5694</v>
      </c>
      <c r="E52" s="18" t="n">
        <v>450.81936837</v>
      </c>
      <c r="F52" s="20" t="n">
        <v>3.07633416</v>
      </c>
      <c r="G52" s="18" t="n">
        <v>495.55824713</v>
      </c>
      <c r="H52" s="20" t="n">
        <v>4.17287698</v>
      </c>
      <c r="I52" s="18" t="n">
        <v>478.96352662</v>
      </c>
      <c r="J52" s="20" t="n">
        <v>3.94608582</v>
      </c>
      <c r="K52" s="18" t="s">
        <v>182</v>
      </c>
      <c r="L52" s="20" t="s">
        <v>182</v>
      </c>
      <c r="M52" s="18" t="s">
        <v>182</v>
      </c>
      <c r="N52" s="20" t="s">
        <v>182</v>
      </c>
      <c r="O52" s="18" t="s">
        <v>182</v>
      </c>
      <c r="P52" s="20" t="s">
        <v>182</v>
      </c>
      <c r="Q52" s="18" t="s">
        <v>182</v>
      </c>
      <c r="R52" s="20" t="s">
        <v>182</v>
      </c>
      <c r="S52" s="18" t="n">
        <v>383.92701733</v>
      </c>
      <c r="T52" s="20" t="n">
        <v>8.74044104</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(429.0/B54*100)</f>
        <v/>
      </c>
      <c r="D54" s="19" t="n">
        <v>4311</v>
      </c>
      <c r="E54" s="18" t="n">
        <v>337.37466899</v>
      </c>
      <c r="F54" s="20" t="n">
        <v>3.26246727</v>
      </c>
      <c r="G54" s="18" t="n">
        <v>335.35995357</v>
      </c>
      <c r="H54" s="20" t="n">
        <v>8.58358278</v>
      </c>
      <c r="I54" s="18" t="n">
        <v>334.13801323</v>
      </c>
      <c r="J54" s="20" t="n">
        <v>4.55388988</v>
      </c>
      <c r="K54" s="18" t="s">
        <v>182</v>
      </c>
      <c r="L54" s="20" t="s">
        <v>182</v>
      </c>
      <c r="M54" s="18" t="s">
        <v>182</v>
      </c>
      <c r="N54" s="20" t="s">
        <v>182</v>
      </c>
      <c r="O54" s="18" t="s">
        <v>182</v>
      </c>
      <c r="P54" s="20" t="s">
        <v>182</v>
      </c>
      <c r="Q54" s="18" t="s">
        <v>182</v>
      </c>
      <c r="R54" s="20" t="s">
        <v>182</v>
      </c>
      <c r="S54" s="18" t="n">
        <v>278.06889298</v>
      </c>
      <c r="T54" s="20" t="n">
        <v>5.1215016</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(79.0/B56*100)</f>
        <v/>
      </c>
      <c r="D56" s="19" t="n">
        <v>5280</v>
      </c>
      <c r="E56" s="18" t="n">
        <v>535.42771383</v>
      </c>
      <c r="F56" s="20" t="n">
        <v>3.54169529</v>
      </c>
      <c r="G56" s="18" t="n">
        <v>564.95536176</v>
      </c>
      <c r="H56" s="20" t="n">
        <v>3.63337943</v>
      </c>
      <c r="I56" s="18" t="n">
        <v>552.58784107</v>
      </c>
      <c r="J56" s="20" t="n">
        <v>3.49993003</v>
      </c>
      <c r="K56" s="18" t="s">
        <v>182</v>
      </c>
      <c r="L56" s="20" t="s">
        <v>182</v>
      </c>
      <c r="M56" s="18" t="s">
        <v>182</v>
      </c>
      <c r="N56" s="20" t="s">
        <v>182</v>
      </c>
      <c r="O56" s="18" t="s">
        <v>182</v>
      </c>
      <c r="P56" s="20" t="s">
        <v>182</v>
      </c>
      <c r="Q56" s="18" t="s">
        <v>182</v>
      </c>
      <c r="R56" s="20" t="s">
        <v>182</v>
      </c>
      <c r="S56" s="18" t="n">
        <v>500.12748211</v>
      </c>
      <c r="T56" s="20" t="n">
        <v>25.13288693</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(252.0/B61*100)</f>
        <v/>
      </c>
      <c r="D61" s="19" t="n">
        <v>6273</v>
      </c>
      <c r="E61" s="18" t="n">
        <v>469.51008939</v>
      </c>
      <c r="F61" s="20" t="n">
        <v>2.44598494</v>
      </c>
      <c r="G61" s="18" t="n">
        <v>501.57121204</v>
      </c>
      <c r="H61" s="20" t="n">
        <v>3.25526243</v>
      </c>
      <c r="I61" s="18" t="n">
        <v>490.33371074</v>
      </c>
      <c r="J61" s="20" t="n">
        <v>3.30748905</v>
      </c>
      <c r="K61" s="18" t="s">
        <v>182</v>
      </c>
      <c r="L61" s="20" t="s">
        <v>182</v>
      </c>
      <c r="M61" s="18" t="s">
        <v>182</v>
      </c>
      <c r="N61" s="20" t="s">
        <v>182</v>
      </c>
      <c r="O61" s="18" t="s">
        <v>182</v>
      </c>
      <c r="P61" s="20" t="s">
        <v>182</v>
      </c>
      <c r="Q61" s="18" t="s">
        <v>182</v>
      </c>
      <c r="R61" s="20" t="s">
        <v>182</v>
      </c>
      <c r="S61" s="18" t="n">
        <v>395.80439503</v>
      </c>
      <c r="T61" s="20" t="n">
        <v>7.93170576</v>
      </c>
    </row>
    <row r="62" spans="1:20">
      <c r="A62" s="15" t="s">
        <v>237</v>
      </c>
      <c r="B62" s="17" t="n">
        <v>4476</v>
      </c>
      <c r="C62" s="18">
        <f>(5.0/B62*100)</f>
        <v/>
      </c>
      <c r="D62" s="19" t="n">
        <v>4471</v>
      </c>
      <c r="E62" s="18" t="n">
        <v>531.37922312</v>
      </c>
      <c r="F62" s="20" t="n">
        <v>1.7555613</v>
      </c>
      <c r="G62" s="18" t="n">
        <v>557.8133901</v>
      </c>
      <c r="H62" s="20" t="n">
        <v>3.34671659</v>
      </c>
      <c r="I62" s="18" t="n">
        <v>552.94859095</v>
      </c>
      <c r="J62" s="20" t="n">
        <v>1.91280854</v>
      </c>
      <c r="K62" s="18" t="s">
        <v>182</v>
      </c>
      <c r="L62" s="20" t="s">
        <v>182</v>
      </c>
      <c r="M62" s="18" t="s">
        <v>182</v>
      </c>
      <c r="N62" s="20" t="s">
        <v>182</v>
      </c>
      <c r="O62" s="18" t="s">
        <v>182</v>
      </c>
      <c r="P62" s="20" t="s">
        <v>182</v>
      </c>
      <c r="Q62" s="18" t="s">
        <v>182</v>
      </c>
      <c r="R62" s="20" t="s">
        <v>182</v>
      </c>
      <c r="S62" s="18" t="n">
        <v>547.45605732</v>
      </c>
      <c r="T62" s="20" t="n">
        <v>20.70153666</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389.84755028</v>
      </c>
      <c r="F67" s="20" t="n">
        <v>2.95340002</v>
      </c>
      <c r="G67" s="18" t="n">
        <v>399.51886495</v>
      </c>
      <c r="H67" s="20" t="n">
        <v>5.73030028</v>
      </c>
      <c r="I67" s="18" t="n">
        <v>381.52050024</v>
      </c>
      <c r="J67" s="20" t="n">
        <v>3.08007833</v>
      </c>
      <c r="K67" s="18" t="s">
        <v>182</v>
      </c>
      <c r="L67" s="20" t="s">
        <v>182</v>
      </c>
      <c r="M67" s="18" t="s">
        <v>182</v>
      </c>
      <c r="N67" s="20" t="s">
        <v>182</v>
      </c>
      <c r="O67" s="18" t="s">
        <v>182</v>
      </c>
      <c r="P67" s="20" t="s">
        <v>182</v>
      </c>
      <c r="Q67" s="18" t="s">
        <v>182</v>
      </c>
      <c r="R67" s="20" t="s">
        <v>182</v>
      </c>
      <c r="S67" s="18" t="n">
        <v>301.76941583</v>
      </c>
      <c r="T67" s="20" t="n">
        <v>13.5714927</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491.5449705</v>
      </c>
      <c r="F70" s="20" t="n">
        <v>3.41674887</v>
      </c>
      <c r="G70" s="18" t="n">
        <v>508.09355499</v>
      </c>
      <c r="H70" s="20" t="n">
        <v>3.97797215</v>
      </c>
      <c r="I70" s="18" t="n">
        <v>507.46611612</v>
      </c>
      <c r="J70" s="20" t="n">
        <v>4.36709193</v>
      </c>
      <c r="K70" s="18" t="s">
        <v>182</v>
      </c>
      <c r="L70" s="20" t="s">
        <v>182</v>
      </c>
      <c r="M70" s="18" t="s">
        <v>182</v>
      </c>
      <c r="N70" s="20" t="s">
        <v>182</v>
      </c>
      <c r="O70" s="18" t="s">
        <v>182</v>
      </c>
      <c r="P70" s="20" t="s">
        <v>182</v>
      </c>
      <c r="Q70" s="18" t="s">
        <v>182</v>
      </c>
      <c r="R70" s="20" t="s">
        <v>182</v>
      </c>
      <c r="S70" s="18" t="n">
        <v>428.19533458</v>
      </c>
      <c r="T70" s="20" t="n">
        <v>7.57818409</v>
      </c>
    </row>
    <row r="71" spans="1:20">
      <c r="A71" s="15" t="s">
        <v>246</v>
      </c>
      <c r="B71" s="17" t="n">
        <v>6115</v>
      </c>
      <c r="C71" s="18">
        <f>(105.0/B71*100)</f>
        <v/>
      </c>
      <c r="D71" s="19" t="n">
        <v>6010</v>
      </c>
      <c r="E71" s="18" t="n">
        <v>551.66642179</v>
      </c>
      <c r="F71" s="20" t="n">
        <v>2.32850132</v>
      </c>
      <c r="G71" s="18" t="n">
        <v>588.62511632</v>
      </c>
      <c r="H71" s="20" t="n">
        <v>3.00510231</v>
      </c>
      <c r="I71" s="18" t="n">
        <v>567.64295655</v>
      </c>
      <c r="J71" s="20" t="n">
        <v>2.53194431</v>
      </c>
      <c r="K71" s="18" t="s">
        <v>182</v>
      </c>
      <c r="L71" s="20" t="s">
        <v>182</v>
      </c>
      <c r="M71" s="18" t="s">
        <v>182</v>
      </c>
      <c r="N71" s="20" t="s">
        <v>182</v>
      </c>
      <c r="O71" s="18" t="s">
        <v>182</v>
      </c>
      <c r="P71" s="20" t="s">
        <v>182</v>
      </c>
      <c r="Q71" s="18" t="s">
        <v>182</v>
      </c>
      <c r="R71" s="20" t="s">
        <v>182</v>
      </c>
      <c r="S71" s="18" t="n">
        <v>480.66500755</v>
      </c>
      <c r="T71" s="20" t="n">
        <v>14.42770699</v>
      </c>
    </row>
    <row r="72" spans="1:20">
      <c r="A72" s="15" t="s">
        <v>247</v>
      </c>
      <c r="B72" s="17" t="n">
        <v>7708</v>
      </c>
      <c r="C72" s="18">
        <f>(8.0/B72*100)</f>
        <v/>
      </c>
      <c r="D72" s="19" t="n">
        <v>7700</v>
      </c>
      <c r="E72" s="18" t="n">
        <v>538.76735898</v>
      </c>
      <c r="F72" s="20" t="n">
        <v>2.91100568</v>
      </c>
      <c r="G72" s="18" t="n">
        <v>561.74993696</v>
      </c>
      <c r="H72" s="20" t="n">
        <v>4.92054784</v>
      </c>
      <c r="I72" s="18" t="n">
        <v>539.1875146</v>
      </c>
      <c r="J72" s="20" t="n">
        <v>4.20201486</v>
      </c>
      <c r="K72" s="18" t="s">
        <v>182</v>
      </c>
      <c r="L72" s="20" t="s">
        <v>182</v>
      </c>
      <c r="M72" s="18" t="s">
        <v>182</v>
      </c>
      <c r="N72" s="20" t="s">
        <v>182</v>
      </c>
      <c r="O72" s="18" t="s">
        <v>182</v>
      </c>
      <c r="P72" s="20" t="s">
        <v>182</v>
      </c>
      <c r="Q72" s="18" t="s">
        <v>182</v>
      </c>
      <c r="R72" s="20" t="s">
        <v>182</v>
      </c>
      <c r="S72" s="18" t="n">
        <v>450.07111099</v>
      </c>
      <c r="T72" s="20" t="n">
        <v>31.38829802</v>
      </c>
    </row>
    <row r="73" spans="1:20">
      <c r="A73" s="15" t="s">
        <v>248</v>
      </c>
      <c r="B73" s="17" t="n">
        <v>8249</v>
      </c>
      <c r="C73" s="18">
        <f>(222.0/B73*100)</f>
        <v/>
      </c>
      <c r="D73" s="19" t="n">
        <v>8027</v>
      </c>
      <c r="E73" s="18" t="n">
        <v>406.65564954</v>
      </c>
      <c r="F73" s="20" t="n">
        <v>3.33027102</v>
      </c>
      <c r="G73" s="18" t="n">
        <v>410.32448113</v>
      </c>
      <c r="H73" s="20" t="n">
        <v>6.19404772</v>
      </c>
      <c r="I73" s="18" t="n">
        <v>428.37007449</v>
      </c>
      <c r="J73" s="20" t="n">
        <v>3.23667346</v>
      </c>
      <c r="K73" s="18" t="s">
        <v>182</v>
      </c>
      <c r="L73" s="20" t="s">
        <v>182</v>
      </c>
      <c r="M73" s="18" t="s">
        <v>182</v>
      </c>
      <c r="N73" s="20" t="s">
        <v>182</v>
      </c>
      <c r="O73" s="18" t="s">
        <v>182</v>
      </c>
      <c r="P73" s="20" t="s">
        <v>182</v>
      </c>
      <c r="Q73" s="18" t="s">
        <v>182</v>
      </c>
      <c r="R73" s="20" t="s">
        <v>182</v>
      </c>
      <c r="S73" s="18" t="n">
        <v>365.38800967</v>
      </c>
      <c r="T73" s="20" t="n">
        <v>11.39670961</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(266.0/B77*100)</f>
        <v/>
      </c>
      <c r="D77" s="19" t="n">
        <v>5796</v>
      </c>
      <c r="E77" s="18" t="n">
        <v>420.72132555</v>
      </c>
      <c r="F77" s="20" t="n">
        <v>2.65443598</v>
      </c>
      <c r="G77" s="18" t="n">
        <v>458.5284059</v>
      </c>
      <c r="H77" s="20" t="n">
        <v>4.77795028</v>
      </c>
      <c r="I77" s="18" t="n">
        <v>420.74844507</v>
      </c>
      <c r="J77" s="20" t="n">
        <v>3.56842658</v>
      </c>
      <c r="K77" s="18" t="s">
        <v>182</v>
      </c>
      <c r="L77" s="20" t="s">
        <v>182</v>
      </c>
      <c r="M77" s="18" t="s">
        <v>182</v>
      </c>
      <c r="N77" s="20" t="s">
        <v>182</v>
      </c>
      <c r="O77" s="18" t="s">
        <v>182</v>
      </c>
      <c r="P77" s="20" t="s">
        <v>182</v>
      </c>
      <c r="Q77" s="18" t="s">
        <v>182</v>
      </c>
      <c r="R77" s="20" t="s">
        <v>182</v>
      </c>
      <c r="S77" s="18" t="n">
        <v>349.92208419</v>
      </c>
      <c r="T77" s="20" t="n">
        <v>4.84848407</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278</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504.90403781</v>
      </c>
      <c r="F7" s="20" t="n">
        <v>1.77087675</v>
      </c>
      <c r="G7" s="18" t="n">
        <v>480.42300004</v>
      </c>
      <c r="H7" s="20" t="n">
        <v>4.00231651</v>
      </c>
      <c r="I7" s="18" t="n">
        <v>457.74822217</v>
      </c>
      <c r="J7" s="20" t="n">
        <v>4.36811255</v>
      </c>
      <c r="K7" s="18" t="s">
        <v>182</v>
      </c>
      <c r="L7" s="20" t="s">
        <v>182</v>
      </c>
      <c r="M7" s="18" t="s">
        <v>182</v>
      </c>
      <c r="N7" s="20" t="s">
        <v>182</v>
      </c>
      <c r="O7" s="18" t="s">
        <v>182</v>
      </c>
      <c r="P7" s="20" t="s">
        <v>182</v>
      </c>
      <c r="Q7" s="18" t="s">
        <v>182</v>
      </c>
      <c r="R7" s="20" t="s">
        <v>182</v>
      </c>
      <c r="S7" s="18" t="n">
        <v>439.36298871</v>
      </c>
      <c r="T7" s="20" t="n">
        <v>7.87320979</v>
      </c>
    </row>
    <row r="8" spans="1:20">
      <c r="A8" s="15" t="s">
        <v>183</v>
      </c>
      <c r="B8" s="17" t="n">
        <v>7007</v>
      </c>
      <c r="C8" s="18">
        <f>(121.0/B8*100)</f>
        <v/>
      </c>
      <c r="D8" s="19" t="n">
        <v>6886</v>
      </c>
      <c r="E8" s="18" t="n">
        <v>506.01451983</v>
      </c>
      <c r="F8" s="20" t="n">
        <v>2.70364782</v>
      </c>
      <c r="G8" s="18" t="n">
        <v>471.4505145</v>
      </c>
      <c r="H8" s="20" t="n">
        <v>6.2683681</v>
      </c>
      <c r="I8" s="18" t="n">
        <v>450.88604783</v>
      </c>
      <c r="J8" s="20" t="n">
        <v>7.59426336</v>
      </c>
      <c r="K8" s="18" t="s">
        <v>182</v>
      </c>
      <c r="L8" s="20" t="s">
        <v>182</v>
      </c>
      <c r="M8" s="18" t="s">
        <v>182</v>
      </c>
      <c r="N8" s="20" t="s">
        <v>182</v>
      </c>
      <c r="O8" s="18" t="n">
        <v>301.63126691</v>
      </c>
      <c r="P8" s="20" t="n">
        <v>25.14921031</v>
      </c>
      <c r="Q8" s="18" t="s">
        <v>182</v>
      </c>
      <c r="R8" s="20" t="s">
        <v>182</v>
      </c>
      <c r="S8" s="18" t="n">
        <v>423.37476793</v>
      </c>
      <c r="T8" s="20" t="n">
        <v>9.516178760000001</v>
      </c>
    </row>
    <row r="9" spans="1:20">
      <c r="A9" s="15" t="s">
        <v>184</v>
      </c>
      <c r="B9" s="17" t="n">
        <v>9651</v>
      </c>
      <c r="C9" s="18">
        <f>(461.0/B9*100)</f>
        <v/>
      </c>
      <c r="D9" s="19" t="n">
        <v>9190</v>
      </c>
      <c r="E9" s="18" t="n">
        <v>524.25771427</v>
      </c>
      <c r="F9" s="20" t="n">
        <v>2.27026132</v>
      </c>
      <c r="G9" s="18" t="n">
        <v>483.78250761</v>
      </c>
      <c r="H9" s="20" t="n">
        <v>4.44134897</v>
      </c>
      <c r="I9" s="18" t="n">
        <v>451.08907859</v>
      </c>
      <c r="J9" s="20" t="n">
        <v>5.40465632</v>
      </c>
      <c r="K9" s="18" t="s">
        <v>182</v>
      </c>
      <c r="L9" s="20" t="s">
        <v>182</v>
      </c>
      <c r="M9" s="18" t="s">
        <v>182</v>
      </c>
      <c r="N9" s="20" t="s">
        <v>182</v>
      </c>
      <c r="O9" s="18" t="n">
        <v>357.98454354</v>
      </c>
      <c r="P9" s="20" t="n">
        <v>11.51846445</v>
      </c>
      <c r="Q9" s="18" t="s">
        <v>182</v>
      </c>
      <c r="R9" s="20" t="s">
        <v>182</v>
      </c>
      <c r="S9" s="18" t="n">
        <v>423.22978585</v>
      </c>
      <c r="T9" s="20" t="n">
        <v>8.516877600000001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(98.0/B11*100)</f>
        <v/>
      </c>
      <c r="D11" s="19" t="n">
        <v>6955</v>
      </c>
      <c r="E11" s="18" t="n">
        <v>436.79837147</v>
      </c>
      <c r="F11" s="20" t="n">
        <v>3.23685256</v>
      </c>
      <c r="G11" s="18" t="n">
        <v>426.27755248</v>
      </c>
      <c r="H11" s="20" t="n">
        <v>3.6712539</v>
      </c>
      <c r="I11" s="18" t="n">
        <v>401.08542908</v>
      </c>
      <c r="J11" s="20" t="n">
        <v>3.37136225</v>
      </c>
      <c r="K11" s="18" t="s">
        <v>182</v>
      </c>
      <c r="L11" s="20" t="s">
        <v>182</v>
      </c>
      <c r="M11" s="18" t="s">
        <v>182</v>
      </c>
      <c r="N11" s="20" t="s">
        <v>182</v>
      </c>
      <c r="O11" s="18" t="s">
        <v>182</v>
      </c>
      <c r="P11" s="20" t="s">
        <v>182</v>
      </c>
      <c r="Q11" s="18" t="s">
        <v>182</v>
      </c>
      <c r="R11" s="20" t="s">
        <v>182</v>
      </c>
      <c r="S11" s="18" t="n">
        <v>386.57406331</v>
      </c>
      <c r="T11" s="20" t="n">
        <v>10.43305134</v>
      </c>
    </row>
    <row r="12" spans="1:20">
      <c r="A12" s="15" t="s">
        <v>187</v>
      </c>
      <c r="B12" s="17" t="n">
        <v>6894</v>
      </c>
      <c r="C12" s="18">
        <f>(124.0/B12*100)</f>
        <v/>
      </c>
      <c r="D12" s="19" t="n">
        <v>6770</v>
      </c>
      <c r="E12" s="18" t="n">
        <v>506.35508761</v>
      </c>
      <c r="F12" s="20" t="n">
        <v>2.21109789</v>
      </c>
      <c r="G12" s="18" t="n">
        <v>488.51088421</v>
      </c>
      <c r="H12" s="20" t="n">
        <v>4.45324844</v>
      </c>
      <c r="I12" s="18" t="n">
        <v>472.84187583</v>
      </c>
      <c r="J12" s="20" t="n">
        <v>4.32841958</v>
      </c>
      <c r="K12" s="18" t="s">
        <v>182</v>
      </c>
      <c r="L12" s="20" t="s">
        <v>182</v>
      </c>
      <c r="M12" s="18" t="s">
        <v>182</v>
      </c>
      <c r="N12" s="20" t="s">
        <v>182</v>
      </c>
      <c r="O12" s="18" t="n">
        <v>340.98506961</v>
      </c>
      <c r="P12" s="20" t="n">
        <v>12.52444664</v>
      </c>
      <c r="Q12" s="18" t="s">
        <v>182</v>
      </c>
      <c r="R12" s="20" t="s">
        <v>182</v>
      </c>
      <c r="S12" s="18" t="n">
        <v>416.28268886</v>
      </c>
      <c r="T12" s="20" t="n">
        <v>9.029552560000001</v>
      </c>
    </row>
    <row r="13" spans="1:20">
      <c r="A13" s="15" t="s">
        <v>188</v>
      </c>
      <c r="B13" s="17" t="n">
        <v>7161</v>
      </c>
      <c r="C13" s="18">
        <f>(300.0/B13*100)</f>
        <v/>
      </c>
      <c r="D13" s="19" t="n">
        <v>6861</v>
      </c>
      <c r="E13" s="18" t="n">
        <v>521.05359354</v>
      </c>
      <c r="F13" s="20" t="n">
        <v>2.32251895</v>
      </c>
      <c r="G13" s="18" t="n">
        <v>502.17521437</v>
      </c>
      <c r="H13" s="20" t="n">
        <v>5.20927667</v>
      </c>
      <c r="I13" s="18" t="n">
        <v>502.76775393</v>
      </c>
      <c r="J13" s="20" t="n">
        <v>5.15823575</v>
      </c>
      <c r="K13" s="18" t="s">
        <v>182</v>
      </c>
      <c r="L13" s="20" t="s">
        <v>182</v>
      </c>
      <c r="M13" s="18" t="s">
        <v>182</v>
      </c>
      <c r="N13" s="20" t="s">
        <v>182</v>
      </c>
      <c r="O13" s="18" t="n">
        <v>447.51533769</v>
      </c>
      <c r="P13" s="20" t="n">
        <v>5.97365007</v>
      </c>
      <c r="Q13" s="18" t="s">
        <v>182</v>
      </c>
      <c r="R13" s="20" t="s">
        <v>182</v>
      </c>
      <c r="S13" s="18" t="n">
        <v>434.89715874</v>
      </c>
      <c r="T13" s="20" t="n">
        <v>6.44785759</v>
      </c>
    </row>
    <row r="14" spans="1:20">
      <c r="A14" s="15" t="s">
        <v>189</v>
      </c>
      <c r="B14" s="17" t="n">
        <v>5587</v>
      </c>
      <c r="C14" s="18">
        <f>(183.0/B14*100)</f>
        <v/>
      </c>
      <c r="D14" s="19" t="n">
        <v>5404</v>
      </c>
      <c r="E14" s="18" t="n">
        <v>525.55859968</v>
      </c>
      <c r="F14" s="20" t="n">
        <v>2.57501383</v>
      </c>
      <c r="G14" s="18" t="n">
        <v>518.13848267</v>
      </c>
      <c r="H14" s="20" t="n">
        <v>3.41430072</v>
      </c>
      <c r="I14" s="18" t="n">
        <v>513.09313591</v>
      </c>
      <c r="J14" s="20" t="n">
        <v>3.20245699</v>
      </c>
      <c r="K14" s="18" t="s">
        <v>182</v>
      </c>
      <c r="L14" s="20" t="s">
        <v>182</v>
      </c>
      <c r="M14" s="18" t="s">
        <v>182</v>
      </c>
      <c r="N14" s="20" t="s">
        <v>182</v>
      </c>
      <c r="O14" s="18" t="s">
        <v>182</v>
      </c>
      <c r="P14" s="20" t="s">
        <v>182</v>
      </c>
      <c r="Q14" s="18" t="s">
        <v>182</v>
      </c>
      <c r="R14" s="20" t="s">
        <v>182</v>
      </c>
      <c r="S14" s="18" t="n">
        <v>463.69516234</v>
      </c>
      <c r="T14" s="20" t="n">
        <v>14.7724025</v>
      </c>
    </row>
    <row r="15" spans="1:20">
      <c r="A15" s="15" t="s">
        <v>190</v>
      </c>
      <c r="B15" s="17" t="n">
        <v>5882</v>
      </c>
      <c r="C15" s="18">
        <f>(127.0/B15*100)</f>
        <v/>
      </c>
      <c r="D15" s="19" t="n">
        <v>5755</v>
      </c>
      <c r="E15" s="18" t="n">
        <v>519.91863115</v>
      </c>
      <c r="F15" s="20" t="n">
        <v>2.30331012</v>
      </c>
      <c r="G15" s="18" t="n">
        <v>511.8408764</v>
      </c>
      <c r="H15" s="20" t="n">
        <v>3.36240145</v>
      </c>
      <c r="I15" s="18" t="n">
        <v>500.84128226</v>
      </c>
      <c r="J15" s="20" t="n">
        <v>4.05186591</v>
      </c>
      <c r="K15" s="18" t="s">
        <v>182</v>
      </c>
      <c r="L15" s="20" t="s">
        <v>182</v>
      </c>
      <c r="M15" s="18" t="s">
        <v>182</v>
      </c>
      <c r="N15" s="20" t="s">
        <v>182</v>
      </c>
      <c r="O15" s="18" t="n">
        <v>368.85220715</v>
      </c>
      <c r="P15" s="20" t="n">
        <v>14.5875493</v>
      </c>
      <c r="Q15" s="18" t="s">
        <v>182</v>
      </c>
      <c r="R15" s="20" t="s">
        <v>182</v>
      </c>
      <c r="S15" s="18" t="n">
        <v>442.03262525</v>
      </c>
      <c r="T15" s="20" t="n">
        <v>11.78779527</v>
      </c>
    </row>
    <row r="16" spans="1:20">
      <c r="A16" s="15" t="s">
        <v>191</v>
      </c>
      <c r="B16" s="17" t="n">
        <v>6108</v>
      </c>
      <c r="C16" s="18">
        <f>(235.0/B16*100)</f>
        <v/>
      </c>
      <c r="D16" s="19" t="n">
        <v>5873</v>
      </c>
      <c r="E16" s="18" t="n">
        <v>507.360613</v>
      </c>
      <c r="F16" s="20" t="n">
        <v>2.15606737</v>
      </c>
      <c r="G16" s="18" t="n">
        <v>483.32348204</v>
      </c>
      <c r="H16" s="20" t="n">
        <v>3.94652583</v>
      </c>
      <c r="I16" s="18" t="n">
        <v>462.15410275</v>
      </c>
      <c r="J16" s="20" t="n">
        <v>5.47589487</v>
      </c>
      <c r="K16" s="18" t="s">
        <v>182</v>
      </c>
      <c r="L16" s="20" t="s">
        <v>182</v>
      </c>
      <c r="M16" s="18" t="s">
        <v>182</v>
      </c>
      <c r="N16" s="20" t="s">
        <v>182</v>
      </c>
      <c r="O16" s="18" t="s">
        <v>182</v>
      </c>
      <c r="P16" s="20" t="s">
        <v>182</v>
      </c>
      <c r="Q16" s="18" t="s">
        <v>182</v>
      </c>
      <c r="R16" s="20" t="s">
        <v>182</v>
      </c>
      <c r="S16" s="18" t="n">
        <v>396.63064007</v>
      </c>
      <c r="T16" s="20" t="n">
        <v>8.41266648</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468.27855795</v>
      </c>
      <c r="F18" s="20" t="n">
        <v>3.81969618</v>
      </c>
      <c r="G18" s="18" t="n">
        <v>450.00849241</v>
      </c>
      <c r="H18" s="20" t="n">
        <v>4.63800866</v>
      </c>
      <c r="I18" s="18" t="n">
        <v>438.00884758</v>
      </c>
      <c r="J18" s="20" t="n">
        <v>4.5145238</v>
      </c>
      <c r="K18" s="18" t="s">
        <v>182</v>
      </c>
      <c r="L18" s="20" t="s">
        <v>182</v>
      </c>
      <c r="M18" s="18" t="s">
        <v>182</v>
      </c>
      <c r="N18" s="20" t="s">
        <v>182</v>
      </c>
      <c r="O18" s="18" t="s">
        <v>182</v>
      </c>
      <c r="P18" s="20" t="s">
        <v>182</v>
      </c>
      <c r="Q18" s="18" t="s">
        <v>182</v>
      </c>
      <c r="R18" s="20" t="s">
        <v>182</v>
      </c>
      <c r="S18" s="18" t="n">
        <v>397.64582225</v>
      </c>
      <c r="T18" s="20" t="n">
        <v>9.416456480000001</v>
      </c>
    </row>
    <row r="19" spans="1:20">
      <c r="A19" s="15" t="s">
        <v>194</v>
      </c>
      <c r="B19" s="17" t="n">
        <v>5658</v>
      </c>
      <c r="C19" s="18">
        <f>(120.0/B19*100)</f>
        <v/>
      </c>
      <c r="D19" s="19" t="n">
        <v>5538</v>
      </c>
      <c r="E19" s="18" t="n">
        <v>495.25533458</v>
      </c>
      <c r="F19" s="20" t="n">
        <v>2.94342819</v>
      </c>
      <c r="G19" s="18" t="n">
        <v>484.43027264</v>
      </c>
      <c r="H19" s="20" t="n">
        <v>4.11925158</v>
      </c>
      <c r="I19" s="18" t="n">
        <v>448.29931476</v>
      </c>
      <c r="J19" s="20" t="n">
        <v>3.7227476</v>
      </c>
      <c r="K19" s="18" t="s">
        <v>182</v>
      </c>
      <c r="L19" s="20" t="s">
        <v>182</v>
      </c>
      <c r="M19" s="18" t="s">
        <v>182</v>
      </c>
      <c r="N19" s="20" t="s">
        <v>182</v>
      </c>
      <c r="O19" s="18" t="s">
        <v>182</v>
      </c>
      <c r="P19" s="20" t="s">
        <v>182</v>
      </c>
      <c r="Q19" s="18" t="s">
        <v>182</v>
      </c>
      <c r="R19" s="20" t="s">
        <v>182</v>
      </c>
      <c r="S19" s="18" t="n">
        <v>378.75517182</v>
      </c>
      <c r="T19" s="20" t="n">
        <v>9.40611539</v>
      </c>
    </row>
    <row r="20" spans="1:20">
      <c r="A20" s="15" t="s">
        <v>195</v>
      </c>
      <c r="B20" s="17" t="n">
        <v>3371</v>
      </c>
      <c r="C20" s="18">
        <f>(81.0/B20*100)</f>
        <v/>
      </c>
      <c r="D20" s="19" t="n">
        <v>3290</v>
      </c>
      <c r="E20" s="18" t="n">
        <v>498.36594507</v>
      </c>
      <c r="F20" s="20" t="n">
        <v>2.38502028</v>
      </c>
      <c r="G20" s="18" t="n">
        <v>474.79552362</v>
      </c>
      <c r="H20" s="20" t="n">
        <v>4.17373224</v>
      </c>
      <c r="I20" s="18" t="n">
        <v>480.33450819</v>
      </c>
      <c r="J20" s="20" t="n">
        <v>4.49310476</v>
      </c>
      <c r="K20" s="18" t="s">
        <v>182</v>
      </c>
      <c r="L20" s="20" t="s">
        <v>182</v>
      </c>
      <c r="M20" s="18" t="s">
        <v>182</v>
      </c>
      <c r="N20" s="20" t="s">
        <v>182</v>
      </c>
      <c r="O20" s="18" t="s">
        <v>182</v>
      </c>
      <c r="P20" s="20" t="s">
        <v>182</v>
      </c>
      <c r="Q20" s="18" t="s">
        <v>182</v>
      </c>
      <c r="R20" s="20" t="s">
        <v>182</v>
      </c>
      <c r="S20" s="18" t="n">
        <v>420.83292456</v>
      </c>
      <c r="T20" s="20" t="n">
        <v>16.35831378</v>
      </c>
    </row>
    <row r="21" spans="1:20">
      <c r="A21" s="15" t="s">
        <v>196</v>
      </c>
      <c r="B21" s="17" t="n">
        <v>5741</v>
      </c>
      <c r="C21" s="18">
        <f>(72.0/B21*100)</f>
        <v/>
      </c>
      <c r="D21" s="19" t="n">
        <v>5669</v>
      </c>
      <c r="E21" s="18" t="n">
        <v>512.31411937</v>
      </c>
      <c r="F21" s="20" t="n">
        <v>2.11491931</v>
      </c>
      <c r="G21" s="18" t="n">
        <v>499.14742482</v>
      </c>
      <c r="H21" s="20" t="n">
        <v>3.27519313</v>
      </c>
      <c r="I21" s="18" t="n">
        <v>481.23600019</v>
      </c>
      <c r="J21" s="20" t="n">
        <v>4.08321353</v>
      </c>
      <c r="K21" s="18" t="s">
        <v>182</v>
      </c>
      <c r="L21" s="20" t="s">
        <v>182</v>
      </c>
      <c r="M21" s="18" t="s">
        <v>182</v>
      </c>
      <c r="N21" s="20" t="s">
        <v>182</v>
      </c>
      <c r="O21" s="18" t="s">
        <v>182</v>
      </c>
      <c r="P21" s="20" t="s">
        <v>182</v>
      </c>
      <c r="Q21" s="18" t="s">
        <v>182</v>
      </c>
      <c r="R21" s="20" t="s">
        <v>182</v>
      </c>
      <c r="S21" s="18" t="n">
        <v>444.25306491</v>
      </c>
      <c r="T21" s="20" t="n">
        <v>10.65800362</v>
      </c>
    </row>
    <row r="22" spans="1:20">
      <c r="A22" s="15" t="s">
        <v>197</v>
      </c>
      <c r="B22" s="17" t="n">
        <v>6598</v>
      </c>
      <c r="C22" s="18">
        <f>(93.0/B22*100)</f>
        <v/>
      </c>
      <c r="D22" s="19" t="n">
        <v>6505</v>
      </c>
      <c r="E22" s="18" t="n">
        <v>489.69536968</v>
      </c>
      <c r="F22" s="20" t="n">
        <v>3.97746813</v>
      </c>
      <c r="G22" s="18" t="n">
        <v>453.89168292</v>
      </c>
      <c r="H22" s="20" t="n">
        <v>5.44961433</v>
      </c>
      <c r="I22" s="18" t="n">
        <v>439.53140838</v>
      </c>
      <c r="J22" s="20" t="n">
        <v>5.93558639</v>
      </c>
      <c r="K22" s="18" t="s">
        <v>182</v>
      </c>
      <c r="L22" s="20" t="s">
        <v>182</v>
      </c>
      <c r="M22" s="18" t="s">
        <v>182</v>
      </c>
      <c r="N22" s="20" t="s">
        <v>182</v>
      </c>
      <c r="O22" s="18" t="n">
        <v>465.3184081</v>
      </c>
      <c r="P22" s="20" t="n">
        <v>9.52311205</v>
      </c>
      <c r="Q22" s="18" t="s">
        <v>182</v>
      </c>
      <c r="R22" s="20" t="s">
        <v>182</v>
      </c>
      <c r="S22" s="18" t="n">
        <v>371.74903494</v>
      </c>
      <c r="T22" s="20" t="n">
        <v>8.370563819999999</v>
      </c>
    </row>
    <row r="23" spans="1:20">
      <c r="A23" s="15" t="s">
        <v>198</v>
      </c>
      <c r="B23" s="17" t="n">
        <v>11583</v>
      </c>
      <c r="C23" s="18">
        <f>(499.0/B23*100)</f>
        <v/>
      </c>
      <c r="D23" s="19" t="n">
        <v>11084</v>
      </c>
      <c r="E23" s="18" t="n">
        <v>502.99968886</v>
      </c>
      <c r="F23" s="20" t="n">
        <v>3.19034228</v>
      </c>
      <c r="G23" s="18" t="n">
        <v>477.08493897</v>
      </c>
      <c r="H23" s="20" t="n">
        <v>4.75485244</v>
      </c>
      <c r="I23" s="18" t="n">
        <v>458.46003951</v>
      </c>
      <c r="J23" s="20" t="n">
        <v>5.29563506</v>
      </c>
      <c r="K23" s="18" t="s">
        <v>182</v>
      </c>
      <c r="L23" s="20" t="s">
        <v>182</v>
      </c>
      <c r="M23" s="18" t="s">
        <v>182</v>
      </c>
      <c r="N23" s="20" t="s">
        <v>182</v>
      </c>
      <c r="O23" s="18" t="s">
        <v>182</v>
      </c>
      <c r="P23" s="20" t="s">
        <v>182</v>
      </c>
      <c r="Q23" s="18" t="s">
        <v>182</v>
      </c>
      <c r="R23" s="20" t="s">
        <v>182</v>
      </c>
      <c r="S23" s="18" t="n">
        <v>440.03733389</v>
      </c>
      <c r="T23" s="20" t="n">
        <v>10.92309078</v>
      </c>
    </row>
    <row r="24" spans="1:20">
      <c r="A24" s="15" t="s">
        <v>199</v>
      </c>
      <c r="B24" s="17" t="n">
        <v>6647</v>
      </c>
      <c r="C24" s="18">
        <f>(13.0/B24*100)</f>
        <v/>
      </c>
      <c r="D24" s="19" t="n">
        <v>6634</v>
      </c>
      <c r="E24" s="18" t="n">
        <v>546.13413423</v>
      </c>
      <c r="F24" s="20" t="n">
        <v>3.45491471</v>
      </c>
      <c r="G24" s="18" t="n">
        <v>532.50959921</v>
      </c>
      <c r="H24" s="20" t="n">
        <v>3.1957844</v>
      </c>
      <c r="I24" s="18" t="n">
        <v>498.59798952</v>
      </c>
      <c r="J24" s="20" t="n">
        <v>3.78892714</v>
      </c>
      <c r="K24" s="18" t="s">
        <v>182</v>
      </c>
      <c r="L24" s="20" t="s">
        <v>182</v>
      </c>
      <c r="M24" s="18" t="s">
        <v>182</v>
      </c>
      <c r="N24" s="20" t="s">
        <v>182</v>
      </c>
      <c r="O24" s="18" t="s">
        <v>182</v>
      </c>
      <c r="P24" s="20" t="s">
        <v>182</v>
      </c>
      <c r="Q24" s="18" t="s">
        <v>182</v>
      </c>
      <c r="R24" s="20" t="s">
        <v>182</v>
      </c>
      <c r="S24" s="18" t="n">
        <v>453.12328178</v>
      </c>
      <c r="T24" s="20" t="n">
        <v>18.47762831</v>
      </c>
    </row>
    <row r="25" spans="1:20">
      <c r="A25" s="15" t="s">
        <v>200</v>
      </c>
      <c r="B25" s="17" t="n">
        <v>5581</v>
      </c>
      <c r="C25" s="18">
        <f>(28.0/B25*100)</f>
        <v/>
      </c>
      <c r="D25" s="19" t="n">
        <v>5553</v>
      </c>
      <c r="E25" s="18" t="n">
        <v>541.8134248699999</v>
      </c>
      <c r="F25" s="20" t="n">
        <v>3.93587842</v>
      </c>
      <c r="G25" s="18" t="n">
        <v>498.30550073</v>
      </c>
      <c r="H25" s="20" t="n">
        <v>4.75428286</v>
      </c>
      <c r="I25" s="18" t="n">
        <v>493.5480875</v>
      </c>
      <c r="J25" s="20" t="n">
        <v>4.92456328</v>
      </c>
      <c r="K25" s="18" t="s">
        <v>182</v>
      </c>
      <c r="L25" s="20" t="s">
        <v>182</v>
      </c>
      <c r="M25" s="18" t="s">
        <v>182</v>
      </c>
      <c r="N25" s="20" t="s">
        <v>182</v>
      </c>
      <c r="O25" s="18" t="s">
        <v>182</v>
      </c>
      <c r="P25" s="20" t="s">
        <v>182</v>
      </c>
      <c r="Q25" s="18" t="s">
        <v>182</v>
      </c>
      <c r="R25" s="20" t="s">
        <v>182</v>
      </c>
      <c r="S25" s="18" t="n">
        <v>477.31418245</v>
      </c>
      <c r="T25" s="20" t="n">
        <v>20.73761041</v>
      </c>
    </row>
    <row r="26" spans="1:20">
      <c r="A26" s="15" t="s">
        <v>201</v>
      </c>
      <c r="B26" s="17" t="n">
        <v>4869</v>
      </c>
      <c r="C26" s="18">
        <f>(95.0/B26*100)</f>
        <v/>
      </c>
      <c r="D26" s="19" t="n">
        <v>4774</v>
      </c>
      <c r="E26" s="18" t="n">
        <v>493.40161493</v>
      </c>
      <c r="F26" s="20" t="n">
        <v>2.31007642</v>
      </c>
      <c r="G26" s="18" t="n">
        <v>481.99508828</v>
      </c>
      <c r="H26" s="20" t="n">
        <v>3.32024011</v>
      </c>
      <c r="I26" s="18" t="n">
        <v>468.77272147</v>
      </c>
      <c r="J26" s="20" t="n">
        <v>3.16526054</v>
      </c>
      <c r="K26" s="18" t="s">
        <v>182</v>
      </c>
      <c r="L26" s="20" t="s">
        <v>182</v>
      </c>
      <c r="M26" s="18" t="s">
        <v>182</v>
      </c>
      <c r="N26" s="20" t="s">
        <v>182</v>
      </c>
      <c r="O26" s="18" t="s">
        <v>182</v>
      </c>
      <c r="P26" s="20" t="s">
        <v>182</v>
      </c>
      <c r="Q26" s="18" t="s">
        <v>182</v>
      </c>
      <c r="R26" s="20" t="s">
        <v>182</v>
      </c>
      <c r="S26" s="18" t="n">
        <v>437.67482836</v>
      </c>
      <c r="T26" s="20" t="n">
        <v>9.011874150000001</v>
      </c>
    </row>
    <row r="27" spans="1:20">
      <c r="A27" s="15" t="s">
        <v>202</v>
      </c>
      <c r="B27" s="17" t="n">
        <v>5299</v>
      </c>
      <c r="C27" s="18">
        <f>(154.0/B27*100)</f>
        <v/>
      </c>
      <c r="D27" s="19" t="n">
        <v>5145</v>
      </c>
      <c r="E27" s="18" t="n">
        <v>496.59811175</v>
      </c>
      <c r="F27" s="20" t="n">
        <v>1.38514573</v>
      </c>
      <c r="G27" s="18" t="n">
        <v>460.37431078</v>
      </c>
      <c r="H27" s="20" t="n">
        <v>4.78840558</v>
      </c>
      <c r="I27" s="18" t="n">
        <v>445.4757923</v>
      </c>
      <c r="J27" s="20" t="n">
        <v>6.46613186</v>
      </c>
      <c r="K27" s="18" t="s">
        <v>182</v>
      </c>
      <c r="L27" s="20" t="s">
        <v>182</v>
      </c>
      <c r="M27" s="18" t="s">
        <v>182</v>
      </c>
      <c r="N27" s="20" t="s">
        <v>182</v>
      </c>
      <c r="O27" s="18" t="s">
        <v>182</v>
      </c>
      <c r="P27" s="20" t="s">
        <v>182</v>
      </c>
      <c r="Q27" s="18" t="s">
        <v>182</v>
      </c>
      <c r="R27" s="20" t="s">
        <v>182</v>
      </c>
      <c r="S27" s="18" t="n">
        <v>412.7668463</v>
      </c>
      <c r="T27" s="20" t="n">
        <v>5.41198703</v>
      </c>
    </row>
    <row r="28" spans="1:20">
      <c r="A28" s="15" t="s">
        <v>203</v>
      </c>
      <c r="B28" s="17" t="n">
        <v>7568</v>
      </c>
      <c r="C28" s="18">
        <f>(120.0/B28*100)</f>
        <v/>
      </c>
      <c r="D28" s="19" t="n">
        <v>7448</v>
      </c>
      <c r="E28" s="18" t="n">
        <v>429.70267933</v>
      </c>
      <c r="F28" s="20" t="n">
        <v>3.59434815</v>
      </c>
      <c r="G28" s="18" t="n">
        <v>412.33951449</v>
      </c>
      <c r="H28" s="20" t="n">
        <v>4.65514844</v>
      </c>
      <c r="I28" s="18" t="n">
        <v>400.67348224</v>
      </c>
      <c r="J28" s="20" t="n">
        <v>2.19735395</v>
      </c>
      <c r="K28" s="18" t="s">
        <v>182</v>
      </c>
      <c r="L28" s="20" t="s">
        <v>182</v>
      </c>
      <c r="M28" s="18" t="s">
        <v>182</v>
      </c>
      <c r="N28" s="20" t="s">
        <v>182</v>
      </c>
      <c r="O28" s="18" t="s">
        <v>182</v>
      </c>
      <c r="P28" s="20" t="s">
        <v>182</v>
      </c>
      <c r="Q28" s="18" t="s">
        <v>182</v>
      </c>
      <c r="R28" s="20" t="s">
        <v>182</v>
      </c>
      <c r="S28" s="18" t="n">
        <v>363.39286787</v>
      </c>
      <c r="T28" s="20" t="n">
        <v>9.669399609999999</v>
      </c>
    </row>
    <row r="29" spans="1:20">
      <c r="A29" s="15" t="s">
        <v>204</v>
      </c>
      <c r="B29" s="17" t="n">
        <v>5385</v>
      </c>
      <c r="C29" s="18">
        <f>(35.0/B29*100)</f>
        <v/>
      </c>
      <c r="D29" s="19" t="n">
        <v>5350</v>
      </c>
      <c r="E29" s="18" t="n">
        <v>523.8740919000001</v>
      </c>
      <c r="F29" s="20" t="n">
        <v>2.26877466</v>
      </c>
      <c r="G29" s="18" t="n">
        <v>480.47503181</v>
      </c>
      <c r="H29" s="20" t="n">
        <v>5.66940774</v>
      </c>
      <c r="I29" s="18" t="n">
        <v>481.92682324</v>
      </c>
      <c r="J29" s="20" t="n">
        <v>7.13679193</v>
      </c>
      <c r="K29" s="18" t="s">
        <v>182</v>
      </c>
      <c r="L29" s="20" t="s">
        <v>182</v>
      </c>
      <c r="M29" s="18" t="s">
        <v>182</v>
      </c>
      <c r="N29" s="20" t="s">
        <v>182</v>
      </c>
      <c r="O29" s="18" t="n">
        <v>335.3902018</v>
      </c>
      <c r="P29" s="20" t="n">
        <v>12.1685767</v>
      </c>
      <c r="Q29" s="18" t="s">
        <v>182</v>
      </c>
      <c r="R29" s="20" t="s">
        <v>182</v>
      </c>
      <c r="S29" s="18" t="n">
        <v>468.03798249</v>
      </c>
      <c r="T29" s="20" t="n">
        <v>15.95833638</v>
      </c>
    </row>
    <row r="30" spans="1:20">
      <c r="A30" s="15" t="s">
        <v>205</v>
      </c>
      <c r="B30" s="17" t="n">
        <v>4520</v>
      </c>
      <c r="C30" s="18">
        <f>(497.0/B30*100)</f>
        <v/>
      </c>
      <c r="D30" s="19" t="n">
        <v>4023</v>
      </c>
      <c r="E30" s="18" t="n">
        <v>512.32769075</v>
      </c>
      <c r="F30" s="20" t="n">
        <v>2.86445449</v>
      </c>
      <c r="G30" s="18" t="n">
        <v>480.96032496</v>
      </c>
      <c r="H30" s="20" t="n">
        <v>3.97086612</v>
      </c>
      <c r="I30" s="18" t="n">
        <v>460.69366189</v>
      </c>
      <c r="J30" s="20" t="n">
        <v>4.0668309</v>
      </c>
      <c r="K30" s="18" t="s">
        <v>182</v>
      </c>
      <c r="L30" s="20" t="s">
        <v>182</v>
      </c>
      <c r="M30" s="18" t="s">
        <v>182</v>
      </c>
      <c r="N30" s="20" t="s">
        <v>182</v>
      </c>
      <c r="O30" s="18" t="s">
        <v>182</v>
      </c>
      <c r="P30" s="20" t="s">
        <v>182</v>
      </c>
      <c r="Q30" s="18" t="s">
        <v>182</v>
      </c>
      <c r="R30" s="20" t="s">
        <v>182</v>
      </c>
      <c r="S30" s="18" t="n">
        <v>411.9454088</v>
      </c>
      <c r="T30" s="20" t="n">
        <v>8.12211782</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(12.0/B32*100)</f>
        <v/>
      </c>
      <c r="D32" s="19" t="n">
        <v>4466</v>
      </c>
      <c r="E32" s="18" t="n">
        <v>510.99526629</v>
      </c>
      <c r="F32" s="20" t="n">
        <v>2.70816608</v>
      </c>
      <c r="G32" s="18" t="n">
        <v>504.11962822</v>
      </c>
      <c r="H32" s="20" t="n">
        <v>3.52127406</v>
      </c>
      <c r="I32" s="18" t="n">
        <v>486.08015961</v>
      </c>
      <c r="J32" s="20" t="n">
        <v>4.73788971</v>
      </c>
      <c r="K32" s="18" t="s">
        <v>182</v>
      </c>
      <c r="L32" s="20" t="s">
        <v>182</v>
      </c>
      <c r="M32" s="18" t="s">
        <v>182</v>
      </c>
      <c r="N32" s="20" t="s">
        <v>182</v>
      </c>
      <c r="O32" s="18" t="s">
        <v>182</v>
      </c>
      <c r="P32" s="20" t="s">
        <v>182</v>
      </c>
      <c r="Q32" s="18" t="s">
        <v>182</v>
      </c>
      <c r="R32" s="20" t="s">
        <v>182</v>
      </c>
      <c r="S32" s="18" t="n">
        <v>429.6276464</v>
      </c>
      <c r="T32" s="20" t="n">
        <v>15.12307046</v>
      </c>
    </row>
    <row r="33" spans="1:20">
      <c r="A33" s="15" t="s">
        <v>208</v>
      </c>
      <c r="B33" s="17" t="n">
        <v>7325</v>
      </c>
      <c r="C33" s="18">
        <f>(212.0/B33*100)</f>
        <v/>
      </c>
      <c r="D33" s="19" t="n">
        <v>7113</v>
      </c>
      <c r="E33" s="18" t="n">
        <v>500.42079232</v>
      </c>
      <c r="F33" s="20" t="n">
        <v>2.73372215</v>
      </c>
      <c r="G33" s="18" t="n">
        <v>494.06515297</v>
      </c>
      <c r="H33" s="20" t="n">
        <v>5.36127772</v>
      </c>
      <c r="I33" s="18" t="n">
        <v>466.66186602</v>
      </c>
      <c r="J33" s="20" t="n">
        <v>4.59060691</v>
      </c>
      <c r="K33" s="18" t="s">
        <v>182</v>
      </c>
      <c r="L33" s="20" t="s">
        <v>182</v>
      </c>
      <c r="M33" s="18" t="s">
        <v>182</v>
      </c>
      <c r="N33" s="20" t="s">
        <v>182</v>
      </c>
      <c r="O33" s="18" t="s">
        <v>182</v>
      </c>
      <c r="P33" s="20" t="s">
        <v>182</v>
      </c>
      <c r="Q33" s="18" t="s">
        <v>182</v>
      </c>
      <c r="R33" s="20" t="s">
        <v>182</v>
      </c>
      <c r="S33" s="18" t="n">
        <v>415.40867443</v>
      </c>
      <c r="T33" s="20" t="n">
        <v>13.20598601</v>
      </c>
    </row>
    <row r="34" spans="1:20">
      <c r="A34" s="15" t="s">
        <v>209</v>
      </c>
      <c r="B34" s="17" t="n">
        <v>6350</v>
      </c>
      <c r="C34" s="18">
        <f>(76.0/B34*100)</f>
        <v/>
      </c>
      <c r="D34" s="19" t="n">
        <v>6274</v>
      </c>
      <c r="E34" s="18" t="n">
        <v>494.92583756</v>
      </c>
      <c r="F34" s="20" t="n">
        <v>2.75847652</v>
      </c>
      <c r="G34" s="18" t="n">
        <v>470.86559002</v>
      </c>
      <c r="H34" s="20" t="n">
        <v>4.67058049</v>
      </c>
      <c r="I34" s="18" t="n">
        <v>449.50139852</v>
      </c>
      <c r="J34" s="20" t="n">
        <v>4.48299929</v>
      </c>
      <c r="K34" s="18" t="s">
        <v>182</v>
      </c>
      <c r="L34" s="20" t="s">
        <v>182</v>
      </c>
      <c r="M34" s="18" t="s">
        <v>182</v>
      </c>
      <c r="N34" s="20" t="s">
        <v>182</v>
      </c>
      <c r="O34" s="18" t="n">
        <v>336.51078337</v>
      </c>
      <c r="P34" s="20" t="n">
        <v>12.24828707</v>
      </c>
      <c r="Q34" s="18" t="s">
        <v>182</v>
      </c>
      <c r="R34" s="20" t="s">
        <v>182</v>
      </c>
      <c r="S34" s="18" t="n">
        <v>381.97542583</v>
      </c>
      <c r="T34" s="20" t="n">
        <v>11.58555234</v>
      </c>
    </row>
    <row r="35" spans="1:20">
      <c r="A35" s="15" t="s">
        <v>210</v>
      </c>
      <c r="B35" s="17" t="n">
        <v>6406</v>
      </c>
      <c r="C35" s="18">
        <f>(67.0/B35*100)</f>
        <v/>
      </c>
      <c r="D35" s="19" t="n">
        <v>6339</v>
      </c>
      <c r="E35" s="18" t="n">
        <v>517.94599967</v>
      </c>
      <c r="F35" s="20" t="n">
        <v>1.42970453</v>
      </c>
      <c r="G35" s="18" t="n">
        <v>506.23667388</v>
      </c>
      <c r="H35" s="20" t="n">
        <v>5.00394659</v>
      </c>
      <c r="I35" s="18" t="n">
        <v>483.75435442</v>
      </c>
      <c r="J35" s="20" t="n">
        <v>5.09103137</v>
      </c>
      <c r="K35" s="18" t="s">
        <v>182</v>
      </c>
      <c r="L35" s="20" t="s">
        <v>182</v>
      </c>
      <c r="M35" s="18" t="s">
        <v>182</v>
      </c>
      <c r="N35" s="20" t="s">
        <v>182</v>
      </c>
      <c r="O35" s="18" t="n">
        <v>349.78970242</v>
      </c>
      <c r="P35" s="20" t="n">
        <v>6.90672373</v>
      </c>
      <c r="Q35" s="18" t="s">
        <v>182</v>
      </c>
      <c r="R35" s="20" t="s">
        <v>182</v>
      </c>
      <c r="S35" s="18" t="n">
        <v>439.88531653</v>
      </c>
      <c r="T35" s="20" t="n">
        <v>10.99527432</v>
      </c>
    </row>
    <row r="36" spans="1:20">
      <c r="A36" s="15" t="s">
        <v>211</v>
      </c>
      <c r="B36" s="17" t="n">
        <v>6736</v>
      </c>
      <c r="C36" s="18">
        <f>(41.0/B36*100)</f>
        <v/>
      </c>
      <c r="D36" s="19" t="n">
        <v>6695</v>
      </c>
      <c r="E36" s="18" t="n">
        <v>501.13935506</v>
      </c>
      <c r="F36" s="20" t="n">
        <v>2.20850374</v>
      </c>
      <c r="G36" s="18" t="n">
        <v>472.14346877</v>
      </c>
      <c r="H36" s="20" t="n">
        <v>3.84720321</v>
      </c>
      <c r="I36" s="18" t="n">
        <v>452.2446986</v>
      </c>
      <c r="J36" s="20" t="n">
        <v>3.76468881</v>
      </c>
      <c r="K36" s="18" t="s">
        <v>182</v>
      </c>
      <c r="L36" s="20" t="s">
        <v>182</v>
      </c>
      <c r="M36" s="18" t="s">
        <v>182</v>
      </c>
      <c r="N36" s="20" t="s">
        <v>182</v>
      </c>
      <c r="O36" s="18" t="s">
        <v>182</v>
      </c>
      <c r="P36" s="20" t="s">
        <v>182</v>
      </c>
      <c r="Q36" s="18" t="s">
        <v>182</v>
      </c>
      <c r="R36" s="20" t="s">
        <v>182</v>
      </c>
      <c r="S36" s="18" t="n">
        <v>415.87683991</v>
      </c>
      <c r="T36" s="20" t="n">
        <v>10.16509094</v>
      </c>
    </row>
    <row r="37" spans="1:20">
      <c r="A37" s="15" t="s">
        <v>212</v>
      </c>
      <c r="B37" s="17" t="n">
        <v>5458</v>
      </c>
      <c r="C37" s="18">
        <f>(223.0/B37*100)</f>
        <v/>
      </c>
      <c r="D37" s="19" t="n">
        <v>5235</v>
      </c>
      <c r="E37" s="18" t="n">
        <v>502.39265313</v>
      </c>
      <c r="F37" s="20" t="n">
        <v>3.31057991</v>
      </c>
      <c r="G37" s="18" t="n">
        <v>500.88090985</v>
      </c>
      <c r="H37" s="20" t="n">
        <v>3.95883963</v>
      </c>
      <c r="I37" s="18" t="n">
        <v>485.81451176</v>
      </c>
      <c r="J37" s="20" t="n">
        <v>4.29312335</v>
      </c>
      <c r="K37" s="18" t="s">
        <v>182</v>
      </c>
      <c r="L37" s="20" t="s">
        <v>182</v>
      </c>
      <c r="M37" s="18" t="s">
        <v>182</v>
      </c>
      <c r="N37" s="20" t="s">
        <v>182</v>
      </c>
      <c r="O37" s="18" t="s">
        <v>182</v>
      </c>
      <c r="P37" s="20" t="s">
        <v>182</v>
      </c>
      <c r="Q37" s="18" t="s">
        <v>182</v>
      </c>
      <c r="R37" s="20" t="s">
        <v>182</v>
      </c>
      <c r="S37" s="18" t="n">
        <v>404.00355533</v>
      </c>
      <c r="T37" s="20" t="n">
        <v>7.98920502</v>
      </c>
    </row>
    <row r="38" spans="1:20">
      <c r="A38" s="15" t="s">
        <v>213</v>
      </c>
      <c r="B38" s="17" t="n">
        <v>5860</v>
      </c>
      <c r="C38" s="18">
        <f>(60.0/B38*100)</f>
        <v/>
      </c>
      <c r="D38" s="19" t="n">
        <v>5800</v>
      </c>
      <c r="E38" s="18" t="n">
        <v>529.6814718000001</v>
      </c>
      <c r="F38" s="20" t="n">
        <v>2.88216992</v>
      </c>
      <c r="G38" s="18" t="n">
        <v>488.52112713</v>
      </c>
      <c r="H38" s="20" t="n">
        <v>6.18205271</v>
      </c>
      <c r="I38" s="18" t="n">
        <v>461.06650521</v>
      </c>
      <c r="J38" s="20" t="n">
        <v>10.08721008</v>
      </c>
      <c r="K38" s="18" t="s">
        <v>182</v>
      </c>
      <c r="L38" s="20" t="s">
        <v>182</v>
      </c>
      <c r="M38" s="18" t="s">
        <v>182</v>
      </c>
      <c r="N38" s="20" t="s">
        <v>182</v>
      </c>
      <c r="O38" s="18" t="s">
        <v>182</v>
      </c>
      <c r="P38" s="20" t="s">
        <v>182</v>
      </c>
      <c r="Q38" s="18" t="s">
        <v>182</v>
      </c>
      <c r="R38" s="20" t="s">
        <v>182</v>
      </c>
      <c r="S38" s="18" t="n">
        <v>447.37683822</v>
      </c>
      <c r="T38" s="20" t="n">
        <v>9.36451939</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(5658.0/B40*100)</f>
        <v/>
      </c>
      <c r="D40" s="19" t="n">
        <v>8499</v>
      </c>
      <c r="E40" s="18" t="n">
        <v>506.32275998</v>
      </c>
      <c r="F40" s="20" t="n">
        <v>3.38510003</v>
      </c>
      <c r="G40" s="18" t="n">
        <v>474.60157577</v>
      </c>
      <c r="H40" s="20" t="n">
        <v>4.5407948</v>
      </c>
      <c r="I40" s="18" t="n">
        <v>464.08515342</v>
      </c>
      <c r="J40" s="20" t="n">
        <v>5.26015462</v>
      </c>
      <c r="K40" s="18" t="s">
        <v>182</v>
      </c>
      <c r="L40" s="20" t="s">
        <v>182</v>
      </c>
      <c r="M40" s="18" t="s">
        <v>182</v>
      </c>
      <c r="N40" s="20" t="s">
        <v>182</v>
      </c>
      <c r="O40" s="18" t="n">
        <v>491.16464222</v>
      </c>
      <c r="P40" s="20" t="n">
        <v>2.5540442</v>
      </c>
      <c r="Q40" s="18" t="s">
        <v>182</v>
      </c>
      <c r="R40" s="20" t="s">
        <v>182</v>
      </c>
      <c r="S40" s="18" t="n">
        <v>411.15291121</v>
      </c>
      <c r="T40" s="20" t="n">
        <v>10.26085999</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(2698.0/B46*100)</f>
        <v/>
      </c>
      <c r="D46" s="19" t="n">
        <v>20443</v>
      </c>
      <c r="E46" s="18" t="n">
        <v>407.30480479</v>
      </c>
      <c r="F46" s="20" t="n">
        <v>3.89875478</v>
      </c>
      <c r="G46" s="18" t="n">
        <v>392.97560504</v>
      </c>
      <c r="H46" s="20" t="n">
        <v>4.59249294</v>
      </c>
      <c r="I46" s="18" t="n">
        <v>370.13729364</v>
      </c>
      <c r="J46" s="20" t="n">
        <v>3.03561611</v>
      </c>
      <c r="K46" s="18" t="s">
        <v>182</v>
      </c>
      <c r="L46" s="20" t="s">
        <v>182</v>
      </c>
      <c r="M46" s="18" t="s">
        <v>182</v>
      </c>
      <c r="N46" s="20" t="s">
        <v>182</v>
      </c>
      <c r="O46" s="18" t="s">
        <v>182</v>
      </c>
      <c r="P46" s="20" t="s">
        <v>182</v>
      </c>
      <c r="Q46" s="18" t="s">
        <v>182</v>
      </c>
      <c r="R46" s="20" t="s">
        <v>182</v>
      </c>
      <c r="S46" s="18" t="n">
        <v>350.11720657</v>
      </c>
      <c r="T46" s="20" t="n">
        <v>4.8323783</v>
      </c>
    </row>
    <row r="47" spans="1:20">
      <c r="A47" s="15" t="s">
        <v>222</v>
      </c>
      <c r="B47" s="17" t="n">
        <v>5928</v>
      </c>
      <c r="C47" s="18">
        <f>(101.0/B47*100)</f>
        <v/>
      </c>
      <c r="D47" s="19" t="n">
        <v>5827</v>
      </c>
      <c r="E47" s="18" t="n">
        <v>454.0709389</v>
      </c>
      <c r="F47" s="20" t="n">
        <v>4.44997531</v>
      </c>
      <c r="G47" s="18" t="n">
        <v>457.09525461</v>
      </c>
      <c r="H47" s="20" t="n">
        <v>6.40530272</v>
      </c>
      <c r="I47" s="18" t="n">
        <v>443.89878624</v>
      </c>
      <c r="J47" s="20" t="n">
        <v>3.87248355</v>
      </c>
      <c r="K47" s="18" t="s">
        <v>182</v>
      </c>
      <c r="L47" s="20" t="s">
        <v>182</v>
      </c>
      <c r="M47" s="18" t="s">
        <v>182</v>
      </c>
      <c r="N47" s="20" t="s">
        <v>182</v>
      </c>
      <c r="O47" s="18" t="s">
        <v>182</v>
      </c>
      <c r="P47" s="20" t="s">
        <v>182</v>
      </c>
      <c r="Q47" s="18" t="s">
        <v>182</v>
      </c>
      <c r="R47" s="20" t="s">
        <v>182</v>
      </c>
      <c r="S47" s="18" t="n">
        <v>372.05596356</v>
      </c>
      <c r="T47" s="20" t="n">
        <v>6.23588461</v>
      </c>
    </row>
    <row r="48" spans="1:20">
      <c r="A48" s="15" t="s">
        <v>223</v>
      </c>
      <c r="B48" s="17" t="n">
        <v>9841</v>
      </c>
      <c r="C48" s="18">
        <f>(19.0/B48*100)</f>
        <v/>
      </c>
      <c r="D48" s="19" t="n">
        <v>9822</v>
      </c>
      <c r="E48" s="18" t="n">
        <v>568.28560401</v>
      </c>
      <c r="F48" s="20" t="n">
        <v>9.122811280000001</v>
      </c>
      <c r="G48" s="18" t="n">
        <v>558.8023932999999</v>
      </c>
      <c r="H48" s="20" t="n">
        <v>7.0483891</v>
      </c>
      <c r="I48" s="18" t="n">
        <v>522.36275918</v>
      </c>
      <c r="J48" s="20" t="n">
        <v>4.6528185</v>
      </c>
      <c r="K48" s="18" t="s">
        <v>182</v>
      </c>
      <c r="L48" s="20" t="s">
        <v>182</v>
      </c>
      <c r="M48" s="18" t="s">
        <v>182</v>
      </c>
      <c r="N48" s="20" t="s">
        <v>182</v>
      </c>
      <c r="O48" s="18" t="s">
        <v>182</v>
      </c>
      <c r="P48" s="20" t="s">
        <v>182</v>
      </c>
      <c r="Q48" s="18" t="s">
        <v>182</v>
      </c>
      <c r="R48" s="20" t="s">
        <v>182</v>
      </c>
      <c r="S48" s="18" t="n">
        <v>467.16057848</v>
      </c>
      <c r="T48" s="20" t="n">
        <v>19.96608417</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(941.0/B50*100)</f>
        <v/>
      </c>
      <c r="D50" s="19" t="n">
        <v>10854</v>
      </c>
      <c r="E50" s="18" t="n">
        <v>412.43622698</v>
      </c>
      <c r="F50" s="20" t="n">
        <v>4.30394462</v>
      </c>
      <c r="G50" s="18" t="n">
        <v>414.3253978</v>
      </c>
      <c r="H50" s="20" t="n">
        <v>3.88113893</v>
      </c>
      <c r="I50" s="18" t="n">
        <v>381.42208657</v>
      </c>
      <c r="J50" s="20" t="n">
        <v>2.69695428</v>
      </c>
      <c r="K50" s="18" t="s">
        <v>182</v>
      </c>
      <c r="L50" s="20" t="s">
        <v>182</v>
      </c>
      <c r="M50" s="18" t="s">
        <v>182</v>
      </c>
      <c r="N50" s="20" t="s">
        <v>182</v>
      </c>
      <c r="O50" s="18" t="s">
        <v>182</v>
      </c>
      <c r="P50" s="20" t="s">
        <v>182</v>
      </c>
      <c r="Q50" s="18" t="s">
        <v>182</v>
      </c>
      <c r="R50" s="20" t="s">
        <v>182</v>
      </c>
      <c r="S50" s="18" t="n">
        <v>348.35187155</v>
      </c>
      <c r="T50" s="20" t="n">
        <v>8.56244762</v>
      </c>
    </row>
    <row r="51" spans="1:20">
      <c r="A51" s="15" t="s">
        <v>226</v>
      </c>
      <c r="B51" s="17" t="n">
        <v>6866</v>
      </c>
      <c r="C51" s="18">
        <f>(115.0/B51*100)</f>
        <v/>
      </c>
      <c r="D51" s="19" t="n">
        <v>6751</v>
      </c>
      <c r="E51" s="18" t="n">
        <v>422.63089665</v>
      </c>
      <c r="F51" s="20" t="n">
        <v>3.52418813</v>
      </c>
      <c r="G51" s="18" t="n">
        <v>406.74475987</v>
      </c>
      <c r="H51" s="20" t="n">
        <v>4.24156779</v>
      </c>
      <c r="I51" s="18" t="n">
        <v>386.99008616</v>
      </c>
      <c r="J51" s="20" t="n">
        <v>2.82487356</v>
      </c>
      <c r="K51" s="18" t="s">
        <v>182</v>
      </c>
      <c r="L51" s="20" t="s">
        <v>182</v>
      </c>
      <c r="M51" s="18" t="s">
        <v>182</v>
      </c>
      <c r="N51" s="20" t="s">
        <v>182</v>
      </c>
      <c r="O51" s="18" t="n">
        <v>380.5422133</v>
      </c>
      <c r="P51" s="20" t="n">
        <v>4.31283207</v>
      </c>
      <c r="Q51" s="18" t="s">
        <v>182</v>
      </c>
      <c r="R51" s="20" t="s">
        <v>182</v>
      </c>
      <c r="S51" s="18" t="n">
        <v>379.6123601</v>
      </c>
      <c r="T51" s="20" t="n">
        <v>5.77724075</v>
      </c>
    </row>
    <row r="52" spans="1:20">
      <c r="A52" s="15" t="s">
        <v>227</v>
      </c>
      <c r="B52" s="17" t="n">
        <v>5809</v>
      </c>
      <c r="C52" s="18">
        <f>(115.0/B52*100)</f>
        <v/>
      </c>
      <c r="D52" s="19" t="n">
        <v>5694</v>
      </c>
      <c r="E52" s="18" t="n">
        <v>472.28547596</v>
      </c>
      <c r="F52" s="20" t="n">
        <v>3.219052</v>
      </c>
      <c r="G52" s="18" t="n">
        <v>465.43288679</v>
      </c>
      <c r="H52" s="20" t="n">
        <v>3.89829054</v>
      </c>
      <c r="I52" s="18" t="n">
        <v>455.58008732</v>
      </c>
      <c r="J52" s="20" t="n">
        <v>3.66772137</v>
      </c>
      <c r="K52" s="18" t="s">
        <v>182</v>
      </c>
      <c r="L52" s="20" t="s">
        <v>182</v>
      </c>
      <c r="M52" s="18" t="s">
        <v>182</v>
      </c>
      <c r="N52" s="20" t="s">
        <v>182</v>
      </c>
      <c r="O52" s="18" t="s">
        <v>182</v>
      </c>
      <c r="P52" s="20" t="s">
        <v>182</v>
      </c>
      <c r="Q52" s="18" t="s">
        <v>182</v>
      </c>
      <c r="R52" s="20" t="s">
        <v>182</v>
      </c>
      <c r="S52" s="18" t="n">
        <v>388.93569118</v>
      </c>
      <c r="T52" s="20" t="n">
        <v>7.91576388</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(429.0/B54*100)</f>
        <v/>
      </c>
      <c r="D54" s="19" t="n">
        <v>4311</v>
      </c>
      <c r="E54" s="18" t="n">
        <v>341.13425811</v>
      </c>
      <c r="F54" s="20" t="n">
        <v>5.12446275</v>
      </c>
      <c r="G54" s="18" t="n">
        <v>348.17177139</v>
      </c>
      <c r="H54" s="20" t="n">
        <v>5.21427912</v>
      </c>
      <c r="I54" s="18" t="n">
        <v>331.97453158</v>
      </c>
      <c r="J54" s="20" t="n">
        <v>3.52036568</v>
      </c>
      <c r="K54" s="18" t="s">
        <v>182</v>
      </c>
      <c r="L54" s="20" t="s">
        <v>182</v>
      </c>
      <c r="M54" s="18" t="s">
        <v>182</v>
      </c>
      <c r="N54" s="20" t="s">
        <v>182</v>
      </c>
      <c r="O54" s="18" t="s">
        <v>182</v>
      </c>
      <c r="P54" s="20" t="s">
        <v>182</v>
      </c>
      <c r="Q54" s="18" t="s">
        <v>182</v>
      </c>
      <c r="R54" s="20" t="s">
        <v>182</v>
      </c>
      <c r="S54" s="18" t="n">
        <v>282.49106599</v>
      </c>
      <c r="T54" s="20" t="n">
        <v>4.82288554</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(79.0/B56*100)</f>
        <v/>
      </c>
      <c r="D56" s="19" t="n">
        <v>5280</v>
      </c>
      <c r="E56" s="18" t="n">
        <v>563.3227251</v>
      </c>
      <c r="F56" s="20" t="n">
        <v>3.15771521</v>
      </c>
      <c r="G56" s="18" t="n">
        <v>536.05587867</v>
      </c>
      <c r="H56" s="20" t="n">
        <v>4.17507797</v>
      </c>
      <c r="I56" s="18" t="n">
        <v>520.2331447399999</v>
      </c>
      <c r="J56" s="20" t="n">
        <v>3.82673621</v>
      </c>
      <c r="K56" s="18" t="s">
        <v>182</v>
      </c>
      <c r="L56" s="20" t="s">
        <v>182</v>
      </c>
      <c r="M56" s="18" t="s">
        <v>182</v>
      </c>
      <c r="N56" s="20" t="s">
        <v>182</v>
      </c>
      <c r="O56" s="18" t="s">
        <v>182</v>
      </c>
      <c r="P56" s="20" t="s">
        <v>182</v>
      </c>
      <c r="Q56" s="18" t="s">
        <v>182</v>
      </c>
      <c r="R56" s="20" t="s">
        <v>182</v>
      </c>
      <c r="S56" s="18" t="n">
        <v>493.07532303</v>
      </c>
      <c r="T56" s="20" t="n">
        <v>18.2202203</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(252.0/B61*100)</f>
        <v/>
      </c>
      <c r="D61" s="19" t="n">
        <v>6273</v>
      </c>
      <c r="E61" s="18" t="n">
        <v>488.98923767</v>
      </c>
      <c r="F61" s="20" t="n">
        <v>2.82275004</v>
      </c>
      <c r="G61" s="18" t="n">
        <v>479.58337022</v>
      </c>
      <c r="H61" s="20" t="n">
        <v>4.42768931</v>
      </c>
      <c r="I61" s="18" t="n">
        <v>470.22666798</v>
      </c>
      <c r="J61" s="20" t="n">
        <v>2.59408844</v>
      </c>
      <c r="K61" s="18" t="s">
        <v>182</v>
      </c>
      <c r="L61" s="20" t="s">
        <v>182</v>
      </c>
      <c r="M61" s="18" t="s">
        <v>182</v>
      </c>
      <c r="N61" s="20" t="s">
        <v>182</v>
      </c>
      <c r="O61" s="18" t="s">
        <v>182</v>
      </c>
      <c r="P61" s="20" t="s">
        <v>182</v>
      </c>
      <c r="Q61" s="18" t="s">
        <v>182</v>
      </c>
      <c r="R61" s="20" t="s">
        <v>182</v>
      </c>
      <c r="S61" s="18" t="n">
        <v>402.34552431</v>
      </c>
      <c r="T61" s="20" t="n">
        <v>8.358850179999999</v>
      </c>
    </row>
    <row r="62" spans="1:20">
      <c r="A62" s="15" t="s">
        <v>237</v>
      </c>
      <c r="B62" s="17" t="n">
        <v>4476</v>
      </c>
      <c r="C62" s="18">
        <f>(5.0/B62*100)</f>
        <v/>
      </c>
      <c r="D62" s="19" t="n">
        <v>4471</v>
      </c>
      <c r="E62" s="18" t="n">
        <v>550.50603553</v>
      </c>
      <c r="F62" s="20" t="n">
        <v>1.73065844</v>
      </c>
      <c r="G62" s="18" t="n">
        <v>537.70944256</v>
      </c>
      <c r="H62" s="20" t="n">
        <v>3.56336561</v>
      </c>
      <c r="I62" s="18" t="n">
        <v>539.46432154</v>
      </c>
      <c r="J62" s="20" t="n">
        <v>1.82882248</v>
      </c>
      <c r="K62" s="18" t="s">
        <v>182</v>
      </c>
      <c r="L62" s="20" t="s">
        <v>182</v>
      </c>
      <c r="M62" s="18" t="s">
        <v>182</v>
      </c>
      <c r="N62" s="20" t="s">
        <v>182</v>
      </c>
      <c r="O62" s="18" t="s">
        <v>182</v>
      </c>
      <c r="P62" s="20" t="s">
        <v>182</v>
      </c>
      <c r="Q62" s="18" t="s">
        <v>182</v>
      </c>
      <c r="R62" s="20" t="s">
        <v>182</v>
      </c>
      <c r="S62" s="18" t="n">
        <v>540.5766488</v>
      </c>
      <c r="T62" s="20" t="n">
        <v>15.37721903</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420.11900061</v>
      </c>
      <c r="F67" s="20" t="n">
        <v>3.99732604</v>
      </c>
      <c r="G67" s="18" t="n">
        <v>402.5158775</v>
      </c>
      <c r="H67" s="20" t="n">
        <v>3.9941219</v>
      </c>
      <c r="I67" s="18" t="n">
        <v>362.20270427</v>
      </c>
      <c r="J67" s="20" t="n">
        <v>2.54811815</v>
      </c>
      <c r="K67" s="18" t="s">
        <v>182</v>
      </c>
      <c r="L67" s="20" t="s">
        <v>182</v>
      </c>
      <c r="M67" s="18" t="s">
        <v>182</v>
      </c>
      <c r="N67" s="20" t="s">
        <v>182</v>
      </c>
      <c r="O67" s="18" t="s">
        <v>182</v>
      </c>
      <c r="P67" s="20" t="s">
        <v>182</v>
      </c>
      <c r="Q67" s="18" t="s">
        <v>182</v>
      </c>
      <c r="R67" s="20" t="s">
        <v>182</v>
      </c>
      <c r="S67" s="18" t="n">
        <v>314.90608653</v>
      </c>
      <c r="T67" s="20" t="n">
        <v>9.12357394</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501.98528815</v>
      </c>
      <c r="F70" s="20" t="n">
        <v>3.29173519</v>
      </c>
      <c r="G70" s="18" t="n">
        <v>498.90802119</v>
      </c>
      <c r="H70" s="20" t="n">
        <v>5.22711591</v>
      </c>
      <c r="I70" s="18" t="n">
        <v>490.32278564</v>
      </c>
      <c r="J70" s="20" t="n">
        <v>3.90411097</v>
      </c>
      <c r="K70" s="18" t="s">
        <v>182</v>
      </c>
      <c r="L70" s="20" t="s">
        <v>182</v>
      </c>
      <c r="M70" s="18" t="s">
        <v>182</v>
      </c>
      <c r="N70" s="20" t="s">
        <v>182</v>
      </c>
      <c r="O70" s="18" t="s">
        <v>182</v>
      </c>
      <c r="P70" s="20" t="s">
        <v>182</v>
      </c>
      <c r="Q70" s="18" t="s">
        <v>182</v>
      </c>
      <c r="R70" s="20" t="s">
        <v>182</v>
      </c>
      <c r="S70" s="18" t="n">
        <v>431.4630658</v>
      </c>
      <c r="T70" s="20" t="n">
        <v>7.91884584</v>
      </c>
    </row>
    <row r="71" spans="1:20">
      <c r="A71" s="15" t="s">
        <v>246</v>
      </c>
      <c r="B71" s="17" t="n">
        <v>6115</v>
      </c>
      <c r="C71" s="18">
        <f>(105.0/B71*100)</f>
        <v/>
      </c>
      <c r="D71" s="19" t="n">
        <v>6010</v>
      </c>
      <c r="E71" s="18" t="n">
        <v>584.73416117</v>
      </c>
      <c r="F71" s="20" t="n">
        <v>1.6810065</v>
      </c>
      <c r="G71" s="18" t="n">
        <v>537.65269199</v>
      </c>
      <c r="H71" s="20" t="n">
        <v>3.48908536</v>
      </c>
      <c r="I71" s="18" t="n">
        <v>521.24944152</v>
      </c>
      <c r="J71" s="20" t="n">
        <v>3.67755252</v>
      </c>
      <c r="K71" s="18" t="s">
        <v>182</v>
      </c>
      <c r="L71" s="20" t="s">
        <v>182</v>
      </c>
      <c r="M71" s="18" t="s">
        <v>182</v>
      </c>
      <c r="N71" s="20" t="s">
        <v>182</v>
      </c>
      <c r="O71" s="18" t="s">
        <v>182</v>
      </c>
      <c r="P71" s="20" t="s">
        <v>182</v>
      </c>
      <c r="Q71" s="18" t="s">
        <v>182</v>
      </c>
      <c r="R71" s="20" t="s">
        <v>182</v>
      </c>
      <c r="S71" s="18" t="n">
        <v>493.70347972</v>
      </c>
      <c r="T71" s="20" t="n">
        <v>13.44891616</v>
      </c>
    </row>
    <row r="72" spans="1:20">
      <c r="A72" s="15" t="s">
        <v>247</v>
      </c>
      <c r="B72" s="17" t="n">
        <v>7708</v>
      </c>
      <c r="C72" s="18">
        <f>(8.0/B72*100)</f>
        <v/>
      </c>
      <c r="D72" s="19" t="n">
        <v>7700</v>
      </c>
      <c r="E72" s="18" t="n">
        <v>565.75127749</v>
      </c>
      <c r="F72" s="20" t="n">
        <v>4.17046117</v>
      </c>
      <c r="G72" s="18" t="n">
        <v>532.2055056200001</v>
      </c>
      <c r="H72" s="20" t="n">
        <v>4.12617227</v>
      </c>
      <c r="I72" s="18" t="n">
        <v>525.69650809</v>
      </c>
      <c r="J72" s="20" t="n">
        <v>3.30034026</v>
      </c>
      <c r="K72" s="18" t="s">
        <v>182</v>
      </c>
      <c r="L72" s="20" t="s">
        <v>182</v>
      </c>
      <c r="M72" s="18" t="s">
        <v>182</v>
      </c>
      <c r="N72" s="20" t="s">
        <v>182</v>
      </c>
      <c r="O72" s="18" t="s">
        <v>182</v>
      </c>
      <c r="P72" s="20" t="s">
        <v>182</v>
      </c>
      <c r="Q72" s="18" t="s">
        <v>182</v>
      </c>
      <c r="R72" s="20" t="s">
        <v>182</v>
      </c>
      <c r="S72" s="18" t="n">
        <v>492.68556838</v>
      </c>
      <c r="T72" s="20" t="n">
        <v>19.78775694</v>
      </c>
    </row>
    <row r="73" spans="1:20">
      <c r="A73" s="15" t="s">
        <v>248</v>
      </c>
      <c r="B73" s="17" t="n">
        <v>8249</v>
      </c>
      <c r="C73" s="18">
        <f>(222.0/B73*100)</f>
        <v/>
      </c>
      <c r="D73" s="19" t="n">
        <v>8027</v>
      </c>
      <c r="E73" s="18" t="n">
        <v>433.41948916</v>
      </c>
      <c r="F73" s="20" t="n">
        <v>5.38590315</v>
      </c>
      <c r="G73" s="18" t="n">
        <v>405.90260282</v>
      </c>
      <c r="H73" s="20" t="n">
        <v>5.0934297</v>
      </c>
      <c r="I73" s="18" t="n">
        <v>408.473637</v>
      </c>
      <c r="J73" s="20" t="n">
        <v>2.54509342</v>
      </c>
      <c r="K73" s="18" t="s">
        <v>182</v>
      </c>
      <c r="L73" s="20" t="s">
        <v>182</v>
      </c>
      <c r="M73" s="18" t="s">
        <v>182</v>
      </c>
      <c r="N73" s="20" t="s">
        <v>182</v>
      </c>
      <c r="O73" s="18" t="s">
        <v>182</v>
      </c>
      <c r="P73" s="20" t="s">
        <v>182</v>
      </c>
      <c r="Q73" s="18" t="s">
        <v>182</v>
      </c>
      <c r="R73" s="20" t="s">
        <v>182</v>
      </c>
      <c r="S73" s="18" t="n">
        <v>364.07160701</v>
      </c>
      <c r="T73" s="20" t="n">
        <v>10.87471782</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(266.0/B77*100)</f>
        <v/>
      </c>
      <c r="D77" s="19" t="n">
        <v>5796</v>
      </c>
      <c r="E77" s="18" t="n">
        <v>441.32503414</v>
      </c>
      <c r="F77" s="20" t="n">
        <v>3.36758632</v>
      </c>
      <c r="G77" s="18" t="n">
        <v>425.53057753</v>
      </c>
      <c r="H77" s="20" t="n">
        <v>5.02643141</v>
      </c>
      <c r="I77" s="18" t="n">
        <v>403.1669353</v>
      </c>
      <c r="J77" s="20" t="n">
        <v>2.99531454</v>
      </c>
      <c r="K77" s="18" t="s">
        <v>182</v>
      </c>
      <c r="L77" s="20" t="s">
        <v>182</v>
      </c>
      <c r="M77" s="18" t="s">
        <v>182</v>
      </c>
      <c r="N77" s="20" t="s">
        <v>182</v>
      </c>
      <c r="O77" s="18" t="s">
        <v>182</v>
      </c>
      <c r="P77" s="20" t="s">
        <v>182</v>
      </c>
      <c r="Q77" s="18" t="s">
        <v>182</v>
      </c>
      <c r="R77" s="20" t="s">
        <v>182</v>
      </c>
      <c r="S77" s="18" t="n">
        <v>349.42180028</v>
      </c>
      <c r="T77" s="20" t="n">
        <v>4.52180653</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279</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498.99093671</v>
      </c>
      <c r="F7" s="20" t="n">
        <v>1.69910805</v>
      </c>
      <c r="G7" s="18" t="n">
        <v>495.05118701</v>
      </c>
      <c r="H7" s="20" t="n">
        <v>4.05169821</v>
      </c>
      <c r="I7" s="18" t="n">
        <v>442.35422943</v>
      </c>
      <c r="J7" s="20" t="n">
        <v>8.130732220000001</v>
      </c>
      <c r="K7" s="18" t="s">
        <v>182</v>
      </c>
      <c r="L7" s="20" t="s">
        <v>182</v>
      </c>
      <c r="M7" s="18" t="s">
        <v>182</v>
      </c>
      <c r="N7" s="20" t="s">
        <v>182</v>
      </c>
      <c r="O7" s="18" t="s">
        <v>182</v>
      </c>
      <c r="P7" s="20" t="s">
        <v>182</v>
      </c>
      <c r="Q7" s="18" t="s">
        <v>182</v>
      </c>
      <c r="R7" s="20" t="s">
        <v>182</v>
      </c>
      <c r="S7" s="18" t="n">
        <v>443.76224012</v>
      </c>
      <c r="T7" s="20" t="n">
        <v>7.50765978</v>
      </c>
    </row>
    <row r="8" spans="1:20">
      <c r="A8" s="15" t="s">
        <v>183</v>
      </c>
      <c r="B8" s="17" t="n">
        <v>7007</v>
      </c>
      <c r="C8" s="18">
        <f>(121.0/B8*100)</f>
        <v/>
      </c>
      <c r="D8" s="19" t="n">
        <v>6886</v>
      </c>
      <c r="E8" s="18" t="n">
        <v>504.88162363</v>
      </c>
      <c r="F8" s="20" t="n">
        <v>2.77439469</v>
      </c>
      <c r="G8" s="18" t="n">
        <v>464.06818362</v>
      </c>
      <c r="H8" s="20" t="n">
        <v>6.07191451</v>
      </c>
      <c r="I8" s="18" t="n">
        <v>433.21579028</v>
      </c>
      <c r="J8" s="20" t="n">
        <v>11.53773499</v>
      </c>
      <c r="K8" s="18" t="s">
        <v>182</v>
      </c>
      <c r="L8" s="20" t="s">
        <v>182</v>
      </c>
      <c r="M8" s="18" t="s">
        <v>182</v>
      </c>
      <c r="N8" s="20" t="s">
        <v>182</v>
      </c>
      <c r="O8" s="18" t="n">
        <v>301.63126691</v>
      </c>
      <c r="P8" s="20" t="n">
        <v>25.14921031</v>
      </c>
      <c r="Q8" s="18" t="s">
        <v>182</v>
      </c>
      <c r="R8" s="20" t="s">
        <v>182</v>
      </c>
      <c r="S8" s="18" t="n">
        <v>440.80119973</v>
      </c>
      <c r="T8" s="20" t="n">
        <v>8.64944453</v>
      </c>
    </row>
    <row r="9" spans="1:20">
      <c r="A9" s="15" t="s">
        <v>184</v>
      </c>
      <c r="B9" s="17" t="n">
        <v>9651</v>
      </c>
      <c r="C9" s="18">
        <f>(461.0/B9*100)</f>
        <v/>
      </c>
      <c r="D9" s="19" t="n">
        <v>9190</v>
      </c>
      <c r="E9" s="18" t="n">
        <v>518.98343621</v>
      </c>
      <c r="F9" s="20" t="n">
        <v>2.4038373</v>
      </c>
      <c r="G9" s="18" t="n">
        <v>508.747128</v>
      </c>
      <c r="H9" s="20" t="n">
        <v>4.10948153</v>
      </c>
      <c r="I9" s="18" t="n">
        <v>456.92442028</v>
      </c>
      <c r="J9" s="20" t="n">
        <v>7.50102375</v>
      </c>
      <c r="K9" s="18" t="s">
        <v>182</v>
      </c>
      <c r="L9" s="20" t="s">
        <v>182</v>
      </c>
      <c r="M9" s="18" t="s">
        <v>182</v>
      </c>
      <c r="N9" s="20" t="s">
        <v>182</v>
      </c>
      <c r="O9" s="18" t="n">
        <v>357.98454354</v>
      </c>
      <c r="P9" s="20" t="n">
        <v>11.51846445</v>
      </c>
      <c r="Q9" s="18" t="s">
        <v>182</v>
      </c>
      <c r="R9" s="20" t="s">
        <v>182</v>
      </c>
      <c r="S9" s="18" t="n">
        <v>441.2305257</v>
      </c>
      <c r="T9" s="20" t="n">
        <v>7.89087996</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(98.0/B11*100)</f>
        <v/>
      </c>
      <c r="D11" s="19" t="n">
        <v>6955</v>
      </c>
      <c r="E11" s="18" t="n">
        <v>431.20576622</v>
      </c>
      <c r="F11" s="20" t="n">
        <v>2.71334177</v>
      </c>
      <c r="G11" s="18" t="n">
        <v>428.42507005</v>
      </c>
      <c r="H11" s="20" t="n">
        <v>4.09943487</v>
      </c>
      <c r="I11" s="18" t="n">
        <v>369.10729515</v>
      </c>
      <c r="J11" s="20" t="n">
        <v>5.43635435</v>
      </c>
      <c r="K11" s="18" t="s">
        <v>182</v>
      </c>
      <c r="L11" s="20" t="s">
        <v>182</v>
      </c>
      <c r="M11" s="18" t="s">
        <v>182</v>
      </c>
      <c r="N11" s="20" t="s">
        <v>182</v>
      </c>
      <c r="O11" s="18" t="s">
        <v>182</v>
      </c>
      <c r="P11" s="20" t="s">
        <v>182</v>
      </c>
      <c r="Q11" s="18" t="s">
        <v>182</v>
      </c>
      <c r="R11" s="20" t="s">
        <v>182</v>
      </c>
      <c r="S11" s="18" t="n">
        <v>379.59236626</v>
      </c>
      <c r="T11" s="20" t="n">
        <v>8.426330310000001</v>
      </c>
    </row>
    <row r="12" spans="1:20">
      <c r="A12" s="15" t="s">
        <v>187</v>
      </c>
      <c r="B12" s="17" t="n">
        <v>6894</v>
      </c>
      <c r="C12" s="18">
        <f>(124.0/B12*100)</f>
        <v/>
      </c>
      <c r="D12" s="19" t="n">
        <v>6770</v>
      </c>
      <c r="E12" s="18" t="n">
        <v>502.24204042</v>
      </c>
      <c r="F12" s="20" t="n">
        <v>2.02030542</v>
      </c>
      <c r="G12" s="18" t="n">
        <v>478.05027188</v>
      </c>
      <c r="H12" s="20" t="n">
        <v>5.63566655</v>
      </c>
      <c r="I12" s="18" t="n">
        <v>424.38290107</v>
      </c>
      <c r="J12" s="20" t="n">
        <v>9.853979130000001</v>
      </c>
      <c r="K12" s="18" t="s">
        <v>182</v>
      </c>
      <c r="L12" s="20" t="s">
        <v>182</v>
      </c>
      <c r="M12" s="18" t="s">
        <v>182</v>
      </c>
      <c r="N12" s="20" t="s">
        <v>182</v>
      </c>
      <c r="O12" s="18" t="n">
        <v>340.98506961</v>
      </c>
      <c r="P12" s="20" t="n">
        <v>12.52444664</v>
      </c>
      <c r="Q12" s="18" t="s">
        <v>182</v>
      </c>
      <c r="R12" s="20" t="s">
        <v>182</v>
      </c>
      <c r="S12" s="18" t="n">
        <v>424.06041143</v>
      </c>
      <c r="T12" s="20" t="n">
        <v>9.14308329</v>
      </c>
    </row>
    <row r="13" spans="1:20">
      <c r="A13" s="15" t="s">
        <v>188</v>
      </c>
      <c r="B13" s="17" t="n">
        <v>7161</v>
      </c>
      <c r="C13" s="18">
        <f>(300.0/B13*100)</f>
        <v/>
      </c>
      <c r="D13" s="19" t="n">
        <v>6861</v>
      </c>
      <c r="E13" s="18" t="n">
        <v>518.2158458500001</v>
      </c>
      <c r="F13" s="20" t="n">
        <v>2.36249857</v>
      </c>
      <c r="G13" s="18" t="n">
        <v>520.67149205</v>
      </c>
      <c r="H13" s="20" t="n">
        <v>3.09452061</v>
      </c>
      <c r="I13" s="18" t="n">
        <v>476.17997652</v>
      </c>
      <c r="J13" s="20" t="n">
        <v>8.24934225</v>
      </c>
      <c r="K13" s="18" t="s">
        <v>182</v>
      </c>
      <c r="L13" s="20" t="s">
        <v>182</v>
      </c>
      <c r="M13" s="18" t="s">
        <v>182</v>
      </c>
      <c r="N13" s="20" t="s">
        <v>182</v>
      </c>
      <c r="O13" s="18" t="n">
        <v>447.51533769</v>
      </c>
      <c r="P13" s="20" t="n">
        <v>5.97365007</v>
      </c>
      <c r="Q13" s="18" t="s">
        <v>182</v>
      </c>
      <c r="R13" s="20" t="s">
        <v>182</v>
      </c>
      <c r="S13" s="18" t="n">
        <v>454.57954266</v>
      </c>
      <c r="T13" s="20" t="n">
        <v>7.21471852</v>
      </c>
    </row>
    <row r="14" spans="1:20">
      <c r="A14" s="15" t="s">
        <v>189</v>
      </c>
      <c r="B14" s="17" t="n">
        <v>5587</v>
      </c>
      <c r="C14" s="18">
        <f>(183.0/B14*100)</f>
        <v/>
      </c>
      <c r="D14" s="19" t="n">
        <v>5404</v>
      </c>
      <c r="E14" s="18" t="n">
        <v>522.40675495</v>
      </c>
      <c r="F14" s="20" t="n">
        <v>2.14361176</v>
      </c>
      <c r="G14" s="18" t="n">
        <v>521.94093505</v>
      </c>
      <c r="H14" s="20" t="n">
        <v>3.18638067</v>
      </c>
      <c r="I14" s="18" t="n">
        <v>489.51040724</v>
      </c>
      <c r="J14" s="20" t="n">
        <v>6.90151168</v>
      </c>
      <c r="K14" s="18" t="s">
        <v>182</v>
      </c>
      <c r="L14" s="20" t="s">
        <v>182</v>
      </c>
      <c r="M14" s="18" t="s">
        <v>182</v>
      </c>
      <c r="N14" s="20" t="s">
        <v>182</v>
      </c>
      <c r="O14" s="18" t="s">
        <v>182</v>
      </c>
      <c r="P14" s="20" t="s">
        <v>182</v>
      </c>
      <c r="Q14" s="18" t="s">
        <v>182</v>
      </c>
      <c r="R14" s="20" t="s">
        <v>182</v>
      </c>
      <c r="S14" s="18" t="n">
        <v>482.86989844</v>
      </c>
      <c r="T14" s="20" t="n">
        <v>12.25502716</v>
      </c>
    </row>
    <row r="15" spans="1:20">
      <c r="A15" s="15" t="s">
        <v>190</v>
      </c>
      <c r="B15" s="17" t="n">
        <v>5882</v>
      </c>
      <c r="C15" s="18">
        <f>(127.0/B15*100)</f>
        <v/>
      </c>
      <c r="D15" s="19" t="n">
        <v>5755</v>
      </c>
      <c r="E15" s="18" t="n">
        <v>514.9035929</v>
      </c>
      <c r="F15" s="20" t="n">
        <v>2.28470259</v>
      </c>
      <c r="G15" s="18" t="n">
        <v>517.31250633</v>
      </c>
      <c r="H15" s="20" t="n">
        <v>2.94399145</v>
      </c>
      <c r="I15" s="18" t="n">
        <v>490.01857673</v>
      </c>
      <c r="J15" s="20" t="n">
        <v>5.85665566</v>
      </c>
      <c r="K15" s="18" t="s">
        <v>182</v>
      </c>
      <c r="L15" s="20" t="s">
        <v>182</v>
      </c>
      <c r="M15" s="18" t="s">
        <v>182</v>
      </c>
      <c r="N15" s="20" t="s">
        <v>182</v>
      </c>
      <c r="O15" s="18" t="n">
        <v>368.85220715</v>
      </c>
      <c r="P15" s="20" t="n">
        <v>14.5875493</v>
      </c>
      <c r="Q15" s="18" t="s">
        <v>182</v>
      </c>
      <c r="R15" s="20" t="s">
        <v>182</v>
      </c>
      <c r="S15" s="18" t="n">
        <v>455.32730055</v>
      </c>
      <c r="T15" s="20" t="n">
        <v>10.60933242</v>
      </c>
    </row>
    <row r="16" spans="1:20">
      <c r="A16" s="15" t="s">
        <v>191</v>
      </c>
      <c r="B16" s="17" t="n">
        <v>6108</v>
      </c>
      <c r="C16" s="18">
        <f>(235.0/B16*100)</f>
        <v/>
      </c>
      <c r="D16" s="19" t="n">
        <v>5873</v>
      </c>
      <c r="E16" s="18" t="n">
        <v>504.35946003</v>
      </c>
      <c r="F16" s="20" t="n">
        <v>2.17751318</v>
      </c>
      <c r="G16" s="18" t="n">
        <v>481.60772149</v>
      </c>
      <c r="H16" s="20" t="n">
        <v>4.60634567</v>
      </c>
      <c r="I16" s="18" t="n">
        <v>426.9813077</v>
      </c>
      <c r="J16" s="20" t="n">
        <v>10.12824485</v>
      </c>
      <c r="K16" s="18" t="s">
        <v>182</v>
      </c>
      <c r="L16" s="20" t="s">
        <v>182</v>
      </c>
      <c r="M16" s="18" t="s">
        <v>182</v>
      </c>
      <c r="N16" s="20" t="s">
        <v>182</v>
      </c>
      <c r="O16" s="18" t="s">
        <v>182</v>
      </c>
      <c r="P16" s="20" t="s">
        <v>182</v>
      </c>
      <c r="Q16" s="18" t="s">
        <v>182</v>
      </c>
      <c r="R16" s="20" t="s">
        <v>182</v>
      </c>
      <c r="S16" s="18" t="n">
        <v>413.29219171</v>
      </c>
      <c r="T16" s="20" t="n">
        <v>8.538968150000001</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465.23023626</v>
      </c>
      <c r="F18" s="20" t="n">
        <v>3.52568539</v>
      </c>
      <c r="G18" s="18" t="n">
        <v>433.23722956</v>
      </c>
      <c r="H18" s="20" t="n">
        <v>5.39845219</v>
      </c>
      <c r="I18" s="18" t="n">
        <v>410.87355336</v>
      </c>
      <c r="J18" s="20" t="n">
        <v>7.40065386</v>
      </c>
      <c r="K18" s="18" t="s">
        <v>182</v>
      </c>
      <c r="L18" s="20" t="s">
        <v>182</v>
      </c>
      <c r="M18" s="18" t="s">
        <v>182</v>
      </c>
      <c r="N18" s="20" t="s">
        <v>182</v>
      </c>
      <c r="O18" s="18" t="s">
        <v>182</v>
      </c>
      <c r="P18" s="20" t="s">
        <v>182</v>
      </c>
      <c r="Q18" s="18" t="s">
        <v>182</v>
      </c>
      <c r="R18" s="20" t="s">
        <v>182</v>
      </c>
      <c r="S18" s="18" t="n">
        <v>403.5352143</v>
      </c>
      <c r="T18" s="20" t="n">
        <v>10.1073211</v>
      </c>
    </row>
    <row r="19" spans="1:20">
      <c r="A19" s="15" t="s">
        <v>194</v>
      </c>
      <c r="B19" s="17" t="n">
        <v>5658</v>
      </c>
      <c r="C19" s="18">
        <f>(120.0/B19*100)</f>
        <v/>
      </c>
      <c r="D19" s="19" t="n">
        <v>5538</v>
      </c>
      <c r="E19" s="18" t="n">
        <v>489.74938613</v>
      </c>
      <c r="F19" s="20" t="n">
        <v>2.75551077</v>
      </c>
      <c r="G19" s="18" t="n">
        <v>463.46142187</v>
      </c>
      <c r="H19" s="20" t="n">
        <v>4.44057145</v>
      </c>
      <c r="I19" s="18" t="n">
        <v>401.46282914</v>
      </c>
      <c r="J19" s="20" t="n">
        <v>6.73051769</v>
      </c>
      <c r="K19" s="18" t="s">
        <v>182</v>
      </c>
      <c r="L19" s="20" t="s">
        <v>182</v>
      </c>
      <c r="M19" s="18" t="s">
        <v>182</v>
      </c>
      <c r="N19" s="20" t="s">
        <v>182</v>
      </c>
      <c r="O19" s="18" t="s">
        <v>182</v>
      </c>
      <c r="P19" s="20" t="s">
        <v>182</v>
      </c>
      <c r="Q19" s="18" t="s">
        <v>182</v>
      </c>
      <c r="R19" s="20" t="s">
        <v>182</v>
      </c>
      <c r="S19" s="18" t="n">
        <v>397.96873404</v>
      </c>
      <c r="T19" s="20" t="n">
        <v>9.5846933</v>
      </c>
    </row>
    <row r="20" spans="1:20">
      <c r="A20" s="15" t="s">
        <v>195</v>
      </c>
      <c r="B20" s="17" t="n">
        <v>3371</v>
      </c>
      <c r="C20" s="18">
        <f>(81.0/B20*100)</f>
        <v/>
      </c>
      <c r="D20" s="19" t="n">
        <v>3290</v>
      </c>
      <c r="E20" s="18" t="n">
        <v>492.80651716</v>
      </c>
      <c r="F20" s="20" t="n">
        <v>2.43989746</v>
      </c>
      <c r="G20" s="18" t="n">
        <v>488.16372989</v>
      </c>
      <c r="H20" s="20" t="n">
        <v>3.93735949</v>
      </c>
      <c r="I20" s="18" t="n">
        <v>447.07958986</v>
      </c>
      <c r="J20" s="20" t="n">
        <v>7.86926729</v>
      </c>
      <c r="K20" s="18" t="s">
        <v>182</v>
      </c>
      <c r="L20" s="20" t="s">
        <v>182</v>
      </c>
      <c r="M20" s="18" t="s">
        <v>182</v>
      </c>
      <c r="N20" s="20" t="s">
        <v>182</v>
      </c>
      <c r="O20" s="18" t="s">
        <v>182</v>
      </c>
      <c r="P20" s="20" t="s">
        <v>182</v>
      </c>
      <c r="Q20" s="18" t="s">
        <v>182</v>
      </c>
      <c r="R20" s="20" t="s">
        <v>182</v>
      </c>
      <c r="S20" s="18" t="n">
        <v>433.17613807</v>
      </c>
      <c r="T20" s="20" t="n">
        <v>13.4448044</v>
      </c>
    </row>
    <row r="21" spans="1:20">
      <c r="A21" s="15" t="s">
        <v>196</v>
      </c>
      <c r="B21" s="17" t="n">
        <v>5741</v>
      </c>
      <c r="C21" s="18">
        <f>(72.0/B21*100)</f>
        <v/>
      </c>
      <c r="D21" s="19" t="n">
        <v>5669</v>
      </c>
      <c r="E21" s="18" t="n">
        <v>506.43487479</v>
      </c>
      <c r="F21" s="20" t="n">
        <v>2.14402197</v>
      </c>
      <c r="G21" s="18" t="n">
        <v>506.07420508</v>
      </c>
      <c r="H21" s="20" t="n">
        <v>2.88800458</v>
      </c>
      <c r="I21" s="18" t="n">
        <v>470.89374338</v>
      </c>
      <c r="J21" s="20" t="n">
        <v>6.00152561</v>
      </c>
      <c r="K21" s="18" t="s">
        <v>182</v>
      </c>
      <c r="L21" s="20" t="s">
        <v>182</v>
      </c>
      <c r="M21" s="18" t="s">
        <v>182</v>
      </c>
      <c r="N21" s="20" t="s">
        <v>182</v>
      </c>
      <c r="O21" s="18" t="s">
        <v>182</v>
      </c>
      <c r="P21" s="20" t="s">
        <v>182</v>
      </c>
      <c r="Q21" s="18" t="s">
        <v>182</v>
      </c>
      <c r="R21" s="20" t="s">
        <v>182</v>
      </c>
      <c r="S21" s="18" t="n">
        <v>466.92897053</v>
      </c>
      <c r="T21" s="20" t="n">
        <v>10.01622604</v>
      </c>
    </row>
    <row r="22" spans="1:20">
      <c r="A22" s="15" t="s">
        <v>197</v>
      </c>
      <c r="B22" s="17" t="n">
        <v>6598</v>
      </c>
      <c r="C22" s="18">
        <f>(93.0/B22*100)</f>
        <v/>
      </c>
      <c r="D22" s="19" t="n">
        <v>6505</v>
      </c>
      <c r="E22" s="18" t="n">
        <v>482.69145742</v>
      </c>
      <c r="F22" s="20" t="n">
        <v>3.70451094</v>
      </c>
      <c r="G22" s="18" t="n">
        <v>474.18627943</v>
      </c>
      <c r="H22" s="20" t="n">
        <v>6.0634015</v>
      </c>
      <c r="I22" s="18" t="n">
        <v>404.65677783</v>
      </c>
      <c r="J22" s="20" t="n">
        <v>7.82090159</v>
      </c>
      <c r="K22" s="18" t="s">
        <v>182</v>
      </c>
      <c r="L22" s="20" t="s">
        <v>182</v>
      </c>
      <c r="M22" s="18" t="s">
        <v>182</v>
      </c>
      <c r="N22" s="20" t="s">
        <v>182</v>
      </c>
      <c r="O22" s="18" t="n">
        <v>465.3184081</v>
      </c>
      <c r="P22" s="20" t="n">
        <v>9.52311205</v>
      </c>
      <c r="Q22" s="18" t="s">
        <v>182</v>
      </c>
      <c r="R22" s="20" t="s">
        <v>182</v>
      </c>
      <c r="S22" s="18" t="n">
        <v>380.47137374</v>
      </c>
      <c r="T22" s="20" t="n">
        <v>8.681335750000001</v>
      </c>
    </row>
    <row r="23" spans="1:20">
      <c r="A23" s="15" t="s">
        <v>198</v>
      </c>
      <c r="B23" s="17" t="n">
        <v>11583</v>
      </c>
      <c r="C23" s="18">
        <f>(499.0/B23*100)</f>
        <v/>
      </c>
      <c r="D23" s="19" t="n">
        <v>11084</v>
      </c>
      <c r="E23" s="18" t="n">
        <v>498.32493826</v>
      </c>
      <c r="F23" s="20" t="n">
        <v>2.98896935</v>
      </c>
      <c r="G23" s="18" t="n">
        <v>481.82475542</v>
      </c>
      <c r="H23" s="20" t="n">
        <v>5.16849312</v>
      </c>
      <c r="I23" s="18" t="n">
        <v>434.82981281</v>
      </c>
      <c r="J23" s="20" t="n">
        <v>7.81098274</v>
      </c>
      <c r="K23" s="18" t="s">
        <v>182</v>
      </c>
      <c r="L23" s="20" t="s">
        <v>182</v>
      </c>
      <c r="M23" s="18" t="s">
        <v>182</v>
      </c>
      <c r="N23" s="20" t="s">
        <v>182</v>
      </c>
      <c r="O23" s="18" t="s">
        <v>182</v>
      </c>
      <c r="P23" s="20" t="s">
        <v>182</v>
      </c>
      <c r="Q23" s="18" t="s">
        <v>182</v>
      </c>
      <c r="R23" s="20" t="s">
        <v>182</v>
      </c>
      <c r="S23" s="18" t="n">
        <v>448.04604197</v>
      </c>
      <c r="T23" s="20" t="n">
        <v>8.577867060000001</v>
      </c>
    </row>
    <row r="24" spans="1:20">
      <c r="A24" s="15" t="s">
        <v>199</v>
      </c>
      <c r="B24" s="17" t="n">
        <v>6647</v>
      </c>
      <c r="C24" s="18">
        <f>(13.0/B24*100)</f>
        <v/>
      </c>
      <c r="D24" s="19" t="n">
        <v>6634</v>
      </c>
      <c r="E24" s="18" t="n">
        <v>537.6657858</v>
      </c>
      <c r="F24" s="20" t="n">
        <v>3.9331052</v>
      </c>
      <c r="G24" s="18" t="n">
        <v>543.30504209</v>
      </c>
      <c r="H24" s="20" t="n">
        <v>3.23400971</v>
      </c>
      <c r="I24" s="18" t="n">
        <v>510.46017785</v>
      </c>
      <c r="J24" s="20" t="n">
        <v>3.59463848</v>
      </c>
      <c r="K24" s="18" t="s">
        <v>182</v>
      </c>
      <c r="L24" s="20" t="s">
        <v>182</v>
      </c>
      <c r="M24" s="18" t="s">
        <v>182</v>
      </c>
      <c r="N24" s="20" t="s">
        <v>182</v>
      </c>
      <c r="O24" s="18" t="s">
        <v>182</v>
      </c>
      <c r="P24" s="20" t="s">
        <v>182</v>
      </c>
      <c r="Q24" s="18" t="s">
        <v>182</v>
      </c>
      <c r="R24" s="20" t="s">
        <v>182</v>
      </c>
      <c r="S24" s="18" t="n">
        <v>476.27081575</v>
      </c>
      <c r="T24" s="20" t="n">
        <v>14.5338723</v>
      </c>
    </row>
    <row r="25" spans="1:20">
      <c r="A25" s="15" t="s">
        <v>200</v>
      </c>
      <c r="B25" s="17" t="n">
        <v>5581</v>
      </c>
      <c r="C25" s="18">
        <f>(28.0/B25*100)</f>
        <v/>
      </c>
      <c r="D25" s="19" t="n">
        <v>5553</v>
      </c>
      <c r="E25" s="18" t="n">
        <v>539.8152697</v>
      </c>
      <c r="F25" s="20" t="n">
        <v>4.14196727</v>
      </c>
      <c r="G25" s="18" t="n">
        <v>511.96595349</v>
      </c>
      <c r="H25" s="20" t="n">
        <v>4.19949603</v>
      </c>
      <c r="I25" s="18" t="n">
        <v>464.61703184</v>
      </c>
      <c r="J25" s="20" t="n">
        <v>5.49130617</v>
      </c>
      <c r="K25" s="18" t="s">
        <v>182</v>
      </c>
      <c r="L25" s="20" t="s">
        <v>182</v>
      </c>
      <c r="M25" s="18" t="s">
        <v>182</v>
      </c>
      <c r="N25" s="20" t="s">
        <v>182</v>
      </c>
      <c r="O25" s="18" t="s">
        <v>182</v>
      </c>
      <c r="P25" s="20" t="s">
        <v>182</v>
      </c>
      <c r="Q25" s="18" t="s">
        <v>182</v>
      </c>
      <c r="R25" s="20" t="s">
        <v>182</v>
      </c>
      <c r="S25" s="18" t="n">
        <v>503.89505036</v>
      </c>
      <c r="T25" s="20" t="n">
        <v>16.3434659</v>
      </c>
    </row>
    <row r="26" spans="1:20">
      <c r="A26" s="15" t="s">
        <v>201</v>
      </c>
      <c r="B26" s="17" t="n">
        <v>4869</v>
      </c>
      <c r="C26" s="18">
        <f>(95.0/B26*100)</f>
        <v/>
      </c>
      <c r="D26" s="19" t="n">
        <v>4774</v>
      </c>
      <c r="E26" s="18" t="n">
        <v>485.40930025</v>
      </c>
      <c r="F26" s="20" t="n">
        <v>2.00851227</v>
      </c>
      <c r="G26" s="18" t="n">
        <v>484.12573268</v>
      </c>
      <c r="H26" s="20" t="n">
        <v>3.98368115</v>
      </c>
      <c r="I26" s="18" t="n">
        <v>449.44954161</v>
      </c>
      <c r="J26" s="20" t="n">
        <v>8.490594290000001</v>
      </c>
      <c r="K26" s="18" t="s">
        <v>182</v>
      </c>
      <c r="L26" s="20" t="s">
        <v>182</v>
      </c>
      <c r="M26" s="18" t="s">
        <v>182</v>
      </c>
      <c r="N26" s="20" t="s">
        <v>182</v>
      </c>
      <c r="O26" s="18" t="s">
        <v>182</v>
      </c>
      <c r="P26" s="20" t="s">
        <v>182</v>
      </c>
      <c r="Q26" s="18" t="s">
        <v>182</v>
      </c>
      <c r="R26" s="20" t="s">
        <v>182</v>
      </c>
      <c r="S26" s="18" t="n">
        <v>439.33710825</v>
      </c>
      <c r="T26" s="20" t="n">
        <v>9.339714089999999</v>
      </c>
    </row>
    <row r="27" spans="1:20">
      <c r="A27" s="15" t="s">
        <v>202</v>
      </c>
      <c r="B27" s="17" t="n">
        <v>5299</v>
      </c>
      <c r="C27" s="18">
        <f>(154.0/B27*100)</f>
        <v/>
      </c>
      <c r="D27" s="19" t="n">
        <v>5145</v>
      </c>
      <c r="E27" s="18" t="n">
        <v>494.9956369</v>
      </c>
      <c r="F27" s="20" t="n">
        <v>1.4102962</v>
      </c>
      <c r="G27" s="18" t="n">
        <v>474.7286108</v>
      </c>
      <c r="H27" s="20" t="n">
        <v>5.21127506</v>
      </c>
      <c r="I27" s="18" t="n">
        <v>407.91143086</v>
      </c>
      <c r="J27" s="20" t="n">
        <v>8.239604999999999</v>
      </c>
      <c r="K27" s="18" t="s">
        <v>182</v>
      </c>
      <c r="L27" s="20" t="s">
        <v>182</v>
      </c>
      <c r="M27" s="18" t="s">
        <v>182</v>
      </c>
      <c r="N27" s="20" t="s">
        <v>182</v>
      </c>
      <c r="O27" s="18" t="s">
        <v>182</v>
      </c>
      <c r="P27" s="20" t="s">
        <v>182</v>
      </c>
      <c r="Q27" s="18" t="s">
        <v>182</v>
      </c>
      <c r="R27" s="20" t="s">
        <v>182</v>
      </c>
      <c r="S27" s="18" t="n">
        <v>427.55301203</v>
      </c>
      <c r="T27" s="20" t="n">
        <v>5.55852937</v>
      </c>
    </row>
    <row r="28" spans="1:20">
      <c r="A28" s="15" t="s">
        <v>203</v>
      </c>
      <c r="B28" s="17" t="n">
        <v>7568</v>
      </c>
      <c r="C28" s="18">
        <f>(120.0/B28*100)</f>
        <v/>
      </c>
      <c r="D28" s="19" t="n">
        <v>7448</v>
      </c>
      <c r="E28" s="18" t="n">
        <v>416.93018552</v>
      </c>
      <c r="F28" s="20" t="n">
        <v>2.32054982</v>
      </c>
      <c r="G28" s="18" t="n">
        <v>396.91025226</v>
      </c>
      <c r="H28" s="20" t="n">
        <v>3.90154126</v>
      </c>
      <c r="I28" s="18" t="n">
        <v>372.45501579</v>
      </c>
      <c r="J28" s="20" t="n">
        <v>4.20538566</v>
      </c>
      <c r="K28" s="18" t="s">
        <v>182</v>
      </c>
      <c r="L28" s="20" t="s">
        <v>182</v>
      </c>
      <c r="M28" s="18" t="s">
        <v>182</v>
      </c>
      <c r="N28" s="20" t="s">
        <v>182</v>
      </c>
      <c r="O28" s="18" t="s">
        <v>182</v>
      </c>
      <c r="P28" s="20" t="s">
        <v>182</v>
      </c>
      <c r="Q28" s="18" t="s">
        <v>182</v>
      </c>
      <c r="R28" s="20" t="s">
        <v>182</v>
      </c>
      <c r="S28" s="18" t="n">
        <v>384.00201101</v>
      </c>
      <c r="T28" s="20" t="n">
        <v>11.19272975</v>
      </c>
    </row>
    <row r="29" spans="1:20">
      <c r="A29" s="15" t="s">
        <v>204</v>
      </c>
      <c r="B29" s="17" t="n">
        <v>5385</v>
      </c>
      <c r="C29" s="18">
        <f>(35.0/B29*100)</f>
        <v/>
      </c>
      <c r="D29" s="19" t="n">
        <v>5350</v>
      </c>
      <c r="E29" s="18" t="n">
        <v>520.40109091</v>
      </c>
      <c r="F29" s="20" t="n">
        <v>2.53406767</v>
      </c>
      <c r="G29" s="18" t="n">
        <v>513.23817841</v>
      </c>
      <c r="H29" s="20" t="n">
        <v>4.36258669</v>
      </c>
      <c r="I29" s="18" t="n">
        <v>457.77363918</v>
      </c>
      <c r="J29" s="20" t="n">
        <v>10.96405038</v>
      </c>
      <c r="K29" s="18" t="s">
        <v>182</v>
      </c>
      <c r="L29" s="20" t="s">
        <v>182</v>
      </c>
      <c r="M29" s="18" t="s">
        <v>182</v>
      </c>
      <c r="N29" s="20" t="s">
        <v>182</v>
      </c>
      <c r="O29" s="18" t="n">
        <v>335.3902018</v>
      </c>
      <c r="P29" s="20" t="n">
        <v>12.1685767</v>
      </c>
      <c r="Q29" s="18" t="s">
        <v>182</v>
      </c>
      <c r="R29" s="20" t="s">
        <v>182</v>
      </c>
      <c r="S29" s="18" t="n">
        <v>478.54874966</v>
      </c>
      <c r="T29" s="20" t="n">
        <v>14.15999589</v>
      </c>
    </row>
    <row r="30" spans="1:20">
      <c r="A30" s="15" t="s">
        <v>205</v>
      </c>
      <c r="B30" s="17" t="n">
        <v>4520</v>
      </c>
      <c r="C30" s="18">
        <f>(497.0/B30*100)</f>
        <v/>
      </c>
      <c r="D30" s="19" t="n">
        <v>4023</v>
      </c>
      <c r="E30" s="18" t="n">
        <v>501.65420495</v>
      </c>
      <c r="F30" s="20" t="n">
        <v>2.76024166</v>
      </c>
      <c r="G30" s="18" t="n">
        <v>494.86954095</v>
      </c>
      <c r="H30" s="20" t="n">
        <v>4.20762836</v>
      </c>
      <c r="I30" s="18" t="n">
        <v>448.92501808</v>
      </c>
      <c r="J30" s="20" t="n">
        <v>8.894108320000001</v>
      </c>
      <c r="K30" s="18" t="s">
        <v>182</v>
      </c>
      <c r="L30" s="20" t="s">
        <v>182</v>
      </c>
      <c r="M30" s="18" t="s">
        <v>182</v>
      </c>
      <c r="N30" s="20" t="s">
        <v>182</v>
      </c>
      <c r="O30" s="18" t="s">
        <v>182</v>
      </c>
      <c r="P30" s="20" t="s">
        <v>182</v>
      </c>
      <c r="Q30" s="18" t="s">
        <v>182</v>
      </c>
      <c r="R30" s="20" t="s">
        <v>182</v>
      </c>
      <c r="S30" s="18" t="n">
        <v>432.96348456</v>
      </c>
      <c r="T30" s="20" t="n">
        <v>8.519868150000001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(12.0/B32*100)</f>
        <v/>
      </c>
      <c r="D32" s="19" t="n">
        <v>4466</v>
      </c>
      <c r="E32" s="18" t="n">
        <v>507.82747912</v>
      </c>
      <c r="F32" s="20" t="n">
        <v>2.41524568</v>
      </c>
      <c r="G32" s="18" t="n">
        <v>502.55593303</v>
      </c>
      <c r="H32" s="20" t="n">
        <v>5.415267</v>
      </c>
      <c r="I32" s="18" t="n">
        <v>448.0172978</v>
      </c>
      <c r="J32" s="20" t="n">
        <v>8.271298760000001</v>
      </c>
      <c r="K32" s="18" t="s">
        <v>182</v>
      </c>
      <c r="L32" s="20" t="s">
        <v>182</v>
      </c>
      <c r="M32" s="18" t="s">
        <v>182</v>
      </c>
      <c r="N32" s="20" t="s">
        <v>182</v>
      </c>
      <c r="O32" s="18" t="s">
        <v>182</v>
      </c>
      <c r="P32" s="20" t="s">
        <v>182</v>
      </c>
      <c r="Q32" s="18" t="s">
        <v>182</v>
      </c>
      <c r="R32" s="20" t="s">
        <v>182</v>
      </c>
      <c r="S32" s="18" t="n">
        <v>428.58142913</v>
      </c>
      <c r="T32" s="20" t="n">
        <v>17.19136397</v>
      </c>
    </row>
    <row r="33" spans="1:20">
      <c r="A33" s="15" t="s">
        <v>208</v>
      </c>
      <c r="B33" s="17" t="n">
        <v>7325</v>
      </c>
      <c r="C33" s="18">
        <f>(212.0/B33*100)</f>
        <v/>
      </c>
      <c r="D33" s="19" t="n">
        <v>7113</v>
      </c>
      <c r="E33" s="18" t="n">
        <v>495.58398119</v>
      </c>
      <c r="F33" s="20" t="n">
        <v>2.532515</v>
      </c>
      <c r="G33" s="18" t="n">
        <v>502.36518065</v>
      </c>
      <c r="H33" s="20" t="n">
        <v>6.33488111</v>
      </c>
      <c r="I33" s="18" t="n">
        <v>424.18387217</v>
      </c>
      <c r="J33" s="20" t="n">
        <v>9.58330492</v>
      </c>
      <c r="K33" s="18" t="s">
        <v>182</v>
      </c>
      <c r="L33" s="20" t="s">
        <v>182</v>
      </c>
      <c r="M33" s="18" t="s">
        <v>182</v>
      </c>
      <c r="N33" s="20" t="s">
        <v>182</v>
      </c>
      <c r="O33" s="18" t="s">
        <v>182</v>
      </c>
      <c r="P33" s="20" t="s">
        <v>182</v>
      </c>
      <c r="Q33" s="18" t="s">
        <v>182</v>
      </c>
      <c r="R33" s="20" t="s">
        <v>182</v>
      </c>
      <c r="S33" s="18" t="n">
        <v>447.31307626</v>
      </c>
      <c r="T33" s="20" t="n">
        <v>9.6597711</v>
      </c>
    </row>
    <row r="34" spans="1:20">
      <c r="A34" s="15" t="s">
        <v>209</v>
      </c>
      <c r="B34" s="17" t="n">
        <v>6350</v>
      </c>
      <c r="C34" s="18">
        <f>(76.0/B34*100)</f>
        <v/>
      </c>
      <c r="D34" s="19" t="n">
        <v>6274</v>
      </c>
      <c r="E34" s="18" t="n">
        <v>488.86222979</v>
      </c>
      <c r="F34" s="20" t="n">
        <v>2.5629713</v>
      </c>
      <c r="G34" s="18" t="n">
        <v>456.28871957</v>
      </c>
      <c r="H34" s="20" t="n">
        <v>5.16575629</v>
      </c>
      <c r="I34" s="18" t="n">
        <v>396.03903963</v>
      </c>
      <c r="J34" s="20" t="n">
        <v>10.65949205</v>
      </c>
      <c r="K34" s="18" t="s">
        <v>182</v>
      </c>
      <c r="L34" s="20" t="s">
        <v>182</v>
      </c>
      <c r="M34" s="18" t="s">
        <v>182</v>
      </c>
      <c r="N34" s="20" t="s">
        <v>182</v>
      </c>
      <c r="O34" s="18" t="n">
        <v>336.51078337</v>
      </c>
      <c r="P34" s="20" t="n">
        <v>12.24828707</v>
      </c>
      <c r="Q34" s="18" t="s">
        <v>182</v>
      </c>
      <c r="R34" s="20" t="s">
        <v>182</v>
      </c>
      <c r="S34" s="18" t="n">
        <v>387.14901016</v>
      </c>
      <c r="T34" s="20" t="n">
        <v>11.08482354</v>
      </c>
    </row>
    <row r="35" spans="1:20">
      <c r="A35" s="15" t="s">
        <v>210</v>
      </c>
      <c r="B35" s="17" t="n">
        <v>6406</v>
      </c>
      <c r="C35" s="18">
        <f>(67.0/B35*100)</f>
        <v/>
      </c>
      <c r="D35" s="19" t="n">
        <v>6339</v>
      </c>
      <c r="E35" s="18" t="n">
        <v>516.69279703</v>
      </c>
      <c r="F35" s="20" t="n">
        <v>1.3817121</v>
      </c>
      <c r="G35" s="18" t="n">
        <v>472.76955681</v>
      </c>
      <c r="H35" s="20" t="n">
        <v>8.241395519999999</v>
      </c>
      <c r="I35" s="18" t="n">
        <v>440.18832902</v>
      </c>
      <c r="J35" s="20" t="n">
        <v>13.16855122</v>
      </c>
      <c r="K35" s="18" t="s">
        <v>182</v>
      </c>
      <c r="L35" s="20" t="s">
        <v>182</v>
      </c>
      <c r="M35" s="18" t="s">
        <v>182</v>
      </c>
      <c r="N35" s="20" t="s">
        <v>182</v>
      </c>
      <c r="O35" s="18" t="n">
        <v>349.78970242</v>
      </c>
      <c r="P35" s="20" t="n">
        <v>6.90672373</v>
      </c>
      <c r="Q35" s="18" t="s">
        <v>182</v>
      </c>
      <c r="R35" s="20" t="s">
        <v>182</v>
      </c>
      <c r="S35" s="18" t="n">
        <v>467.90937523</v>
      </c>
      <c r="T35" s="20" t="n">
        <v>9.82043971</v>
      </c>
    </row>
    <row r="36" spans="1:20">
      <c r="A36" s="15" t="s">
        <v>211</v>
      </c>
      <c r="B36" s="17" t="n">
        <v>6736</v>
      </c>
      <c r="C36" s="18">
        <f>(41.0/B36*100)</f>
        <v/>
      </c>
      <c r="D36" s="19" t="n">
        <v>6695</v>
      </c>
      <c r="E36" s="18" t="n">
        <v>492.6760185</v>
      </c>
      <c r="F36" s="20" t="n">
        <v>2.16188682</v>
      </c>
      <c r="G36" s="18" t="n">
        <v>459.54167918</v>
      </c>
      <c r="H36" s="20" t="n">
        <v>4.85068206</v>
      </c>
      <c r="I36" s="18" t="n">
        <v>409.35013628</v>
      </c>
      <c r="J36" s="20" t="n">
        <v>8.261160479999999</v>
      </c>
      <c r="K36" s="18" t="s">
        <v>182</v>
      </c>
      <c r="L36" s="20" t="s">
        <v>182</v>
      </c>
      <c r="M36" s="18" t="s">
        <v>182</v>
      </c>
      <c r="N36" s="20" t="s">
        <v>182</v>
      </c>
      <c r="O36" s="18" t="s">
        <v>182</v>
      </c>
      <c r="P36" s="20" t="s">
        <v>182</v>
      </c>
      <c r="Q36" s="18" t="s">
        <v>182</v>
      </c>
      <c r="R36" s="20" t="s">
        <v>182</v>
      </c>
      <c r="S36" s="18" t="n">
        <v>433.02360872</v>
      </c>
      <c r="T36" s="20" t="n">
        <v>9.601956850000001</v>
      </c>
    </row>
    <row r="37" spans="1:20">
      <c r="A37" s="15" t="s">
        <v>212</v>
      </c>
      <c r="B37" s="17" t="n">
        <v>5458</v>
      </c>
      <c r="C37" s="18">
        <f>(223.0/B37*100)</f>
        <v/>
      </c>
      <c r="D37" s="19" t="n">
        <v>5235</v>
      </c>
      <c r="E37" s="18" t="n">
        <v>497.39800264</v>
      </c>
      <c r="F37" s="20" t="n">
        <v>3.34242172</v>
      </c>
      <c r="G37" s="18" t="n">
        <v>506.13629566</v>
      </c>
      <c r="H37" s="20" t="n">
        <v>3.91578009</v>
      </c>
      <c r="I37" s="18" t="n">
        <v>463.61148724</v>
      </c>
      <c r="J37" s="20" t="n">
        <v>7.09826128</v>
      </c>
      <c r="K37" s="18" t="s">
        <v>182</v>
      </c>
      <c r="L37" s="20" t="s">
        <v>182</v>
      </c>
      <c r="M37" s="18" t="s">
        <v>182</v>
      </c>
      <c r="N37" s="20" t="s">
        <v>182</v>
      </c>
      <c r="O37" s="18" t="s">
        <v>182</v>
      </c>
      <c r="P37" s="20" t="s">
        <v>182</v>
      </c>
      <c r="Q37" s="18" t="s">
        <v>182</v>
      </c>
      <c r="R37" s="20" t="s">
        <v>182</v>
      </c>
      <c r="S37" s="18" t="n">
        <v>398.733764</v>
      </c>
      <c r="T37" s="20" t="n">
        <v>8.58706514</v>
      </c>
    </row>
    <row r="38" spans="1:20">
      <c r="A38" s="15" t="s">
        <v>213</v>
      </c>
      <c r="B38" s="17" t="n">
        <v>5860</v>
      </c>
      <c r="C38" s="18">
        <f>(60.0/B38*100)</f>
        <v/>
      </c>
      <c r="D38" s="19" t="n">
        <v>5800</v>
      </c>
      <c r="E38" s="18" t="n">
        <v>527.6262910200001</v>
      </c>
      <c r="F38" s="20" t="n">
        <v>2.91502975</v>
      </c>
      <c r="G38" s="18" t="n">
        <v>506.37593368</v>
      </c>
      <c r="H38" s="20" t="n">
        <v>6.00631985</v>
      </c>
      <c r="I38" s="18" t="n">
        <v>460.5398153</v>
      </c>
      <c r="J38" s="20" t="n">
        <v>11.36494044</v>
      </c>
      <c r="K38" s="18" t="s">
        <v>182</v>
      </c>
      <c r="L38" s="20" t="s">
        <v>182</v>
      </c>
      <c r="M38" s="18" t="s">
        <v>182</v>
      </c>
      <c r="N38" s="20" t="s">
        <v>182</v>
      </c>
      <c r="O38" s="18" t="s">
        <v>182</v>
      </c>
      <c r="P38" s="20" t="s">
        <v>182</v>
      </c>
      <c r="Q38" s="18" t="s">
        <v>182</v>
      </c>
      <c r="R38" s="20" t="s">
        <v>182</v>
      </c>
      <c r="S38" s="18" t="n">
        <v>466.61754397</v>
      </c>
      <c r="T38" s="20" t="n">
        <v>9.20742194</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(5658.0/B40*100)</f>
        <v/>
      </c>
      <c r="D40" s="19" t="n">
        <v>8499</v>
      </c>
      <c r="E40" s="18" t="n">
        <v>499.97894123</v>
      </c>
      <c r="F40" s="20" t="n">
        <v>3.28326174</v>
      </c>
      <c r="G40" s="18" t="n">
        <v>493.00146804</v>
      </c>
      <c r="H40" s="20" t="n">
        <v>4.01757717</v>
      </c>
      <c r="I40" s="18" t="n">
        <v>471.27282783</v>
      </c>
      <c r="J40" s="20" t="n">
        <v>6.7295098</v>
      </c>
      <c r="K40" s="18" t="s">
        <v>182</v>
      </c>
      <c r="L40" s="20" t="s">
        <v>182</v>
      </c>
      <c r="M40" s="18" t="s">
        <v>182</v>
      </c>
      <c r="N40" s="20" t="s">
        <v>182</v>
      </c>
      <c r="O40" s="18" t="n">
        <v>491.16464222</v>
      </c>
      <c r="P40" s="20" t="n">
        <v>2.5540442</v>
      </c>
      <c r="Q40" s="18" t="s">
        <v>182</v>
      </c>
      <c r="R40" s="20" t="s">
        <v>182</v>
      </c>
      <c r="S40" s="18" t="n">
        <v>410.51619614</v>
      </c>
      <c r="T40" s="20" t="n">
        <v>9.70900645</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(2698.0/B46*100)</f>
        <v/>
      </c>
      <c r="D46" s="19" t="n">
        <v>20443</v>
      </c>
      <c r="E46" s="18" t="n">
        <v>397.5987089</v>
      </c>
      <c r="F46" s="20" t="n">
        <v>3.31942555</v>
      </c>
      <c r="G46" s="18" t="n">
        <v>384.42706782</v>
      </c>
      <c r="H46" s="20" t="n">
        <v>4.91968574</v>
      </c>
      <c r="I46" s="18" t="n">
        <v>346.25405034</v>
      </c>
      <c r="J46" s="20" t="n">
        <v>4.05554335</v>
      </c>
      <c r="K46" s="18" t="s">
        <v>182</v>
      </c>
      <c r="L46" s="20" t="s">
        <v>182</v>
      </c>
      <c r="M46" s="18" t="s">
        <v>182</v>
      </c>
      <c r="N46" s="20" t="s">
        <v>182</v>
      </c>
      <c r="O46" s="18" t="s">
        <v>182</v>
      </c>
      <c r="P46" s="20" t="s">
        <v>182</v>
      </c>
      <c r="Q46" s="18" t="s">
        <v>182</v>
      </c>
      <c r="R46" s="20" t="s">
        <v>182</v>
      </c>
      <c r="S46" s="18" t="n">
        <v>351.0755795</v>
      </c>
      <c r="T46" s="20" t="n">
        <v>4.81413504</v>
      </c>
    </row>
    <row r="47" spans="1:20">
      <c r="A47" s="15" t="s">
        <v>222</v>
      </c>
      <c r="B47" s="17" t="n">
        <v>5928</v>
      </c>
      <c r="C47" s="18">
        <f>(101.0/B47*100)</f>
        <v/>
      </c>
      <c r="D47" s="19" t="n">
        <v>5827</v>
      </c>
      <c r="E47" s="18" t="n">
        <v>454.63989522</v>
      </c>
      <c r="F47" s="20" t="n">
        <v>3.68530629</v>
      </c>
      <c r="G47" s="18" t="n">
        <v>445.63438716</v>
      </c>
      <c r="H47" s="20" t="n">
        <v>6.15622498</v>
      </c>
      <c r="I47" s="18" t="n">
        <v>406.04709927</v>
      </c>
      <c r="J47" s="20" t="n">
        <v>8.054824610000001</v>
      </c>
      <c r="K47" s="18" t="s">
        <v>182</v>
      </c>
      <c r="L47" s="20" t="s">
        <v>182</v>
      </c>
      <c r="M47" s="18" t="s">
        <v>182</v>
      </c>
      <c r="N47" s="20" t="s">
        <v>182</v>
      </c>
      <c r="O47" s="18" t="s">
        <v>182</v>
      </c>
      <c r="P47" s="20" t="s">
        <v>182</v>
      </c>
      <c r="Q47" s="18" t="s">
        <v>182</v>
      </c>
      <c r="R47" s="20" t="s">
        <v>182</v>
      </c>
      <c r="S47" s="18" t="n">
        <v>370.06920867</v>
      </c>
      <c r="T47" s="20" t="n">
        <v>6.26013807</v>
      </c>
    </row>
    <row r="48" spans="1:20">
      <c r="A48" s="15" t="s">
        <v>223</v>
      </c>
      <c r="B48" s="17" t="n">
        <v>9841</v>
      </c>
      <c r="C48" s="18">
        <f>(19.0/B48*100)</f>
        <v/>
      </c>
      <c r="D48" s="19" t="n">
        <v>9822</v>
      </c>
      <c r="E48" s="18" t="n">
        <v>542.36123947</v>
      </c>
      <c r="F48" s="20" t="n">
        <v>5.53299185</v>
      </c>
      <c r="G48" s="18" t="n">
        <v>536.34280963</v>
      </c>
      <c r="H48" s="20" t="n">
        <v>5.64775795</v>
      </c>
      <c r="I48" s="18" t="n">
        <v>475.62642924</v>
      </c>
      <c r="J48" s="20" t="n">
        <v>6.52258432</v>
      </c>
      <c r="K48" s="18" t="s">
        <v>182</v>
      </c>
      <c r="L48" s="20" t="s">
        <v>182</v>
      </c>
      <c r="M48" s="18" t="s">
        <v>182</v>
      </c>
      <c r="N48" s="20" t="s">
        <v>182</v>
      </c>
      <c r="O48" s="18" t="s">
        <v>182</v>
      </c>
      <c r="P48" s="20" t="s">
        <v>182</v>
      </c>
      <c r="Q48" s="18" t="s">
        <v>182</v>
      </c>
      <c r="R48" s="20" t="s">
        <v>182</v>
      </c>
      <c r="S48" s="18" t="n">
        <v>480.13566285</v>
      </c>
      <c r="T48" s="20" t="n">
        <v>19.19315605</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(941.0/B50*100)</f>
        <v/>
      </c>
      <c r="D50" s="19" t="n">
        <v>10854</v>
      </c>
      <c r="E50" s="18" t="n">
        <v>399.9133822</v>
      </c>
      <c r="F50" s="20" t="n">
        <v>2.34370867</v>
      </c>
      <c r="G50" s="18" t="n">
        <v>403.93252785</v>
      </c>
      <c r="H50" s="20" t="n">
        <v>4.10141259</v>
      </c>
      <c r="I50" s="18" t="n">
        <v>366.79426727</v>
      </c>
      <c r="J50" s="20" t="n">
        <v>4.00818691</v>
      </c>
      <c r="K50" s="18" t="s">
        <v>182</v>
      </c>
      <c r="L50" s="20" t="s">
        <v>182</v>
      </c>
      <c r="M50" s="18" t="s">
        <v>182</v>
      </c>
      <c r="N50" s="20" t="s">
        <v>182</v>
      </c>
      <c r="O50" s="18" t="s">
        <v>182</v>
      </c>
      <c r="P50" s="20" t="s">
        <v>182</v>
      </c>
      <c r="Q50" s="18" t="s">
        <v>182</v>
      </c>
      <c r="R50" s="20" t="s">
        <v>182</v>
      </c>
      <c r="S50" s="18" t="n">
        <v>353.65074849</v>
      </c>
      <c r="T50" s="20" t="n">
        <v>7.23785938</v>
      </c>
    </row>
    <row r="51" spans="1:20">
      <c r="A51" s="15" t="s">
        <v>226</v>
      </c>
      <c r="B51" s="17" t="n">
        <v>6866</v>
      </c>
      <c r="C51" s="18">
        <f>(115.0/B51*100)</f>
        <v/>
      </c>
      <c r="D51" s="19" t="n">
        <v>6751</v>
      </c>
      <c r="E51" s="18" t="n">
        <v>411.03809664</v>
      </c>
      <c r="F51" s="20" t="n">
        <v>2.89423224</v>
      </c>
      <c r="G51" s="18" t="n">
        <v>406.79721892</v>
      </c>
      <c r="H51" s="20" t="n">
        <v>5.99584382</v>
      </c>
      <c r="I51" s="18" t="n">
        <v>371.64762873</v>
      </c>
      <c r="J51" s="20" t="n">
        <v>4.02306467</v>
      </c>
      <c r="K51" s="18" t="s">
        <v>182</v>
      </c>
      <c r="L51" s="20" t="s">
        <v>182</v>
      </c>
      <c r="M51" s="18" t="s">
        <v>182</v>
      </c>
      <c r="N51" s="20" t="s">
        <v>182</v>
      </c>
      <c r="O51" s="18" t="n">
        <v>380.5422133</v>
      </c>
      <c r="P51" s="20" t="n">
        <v>4.31283207</v>
      </c>
      <c r="Q51" s="18" t="s">
        <v>182</v>
      </c>
      <c r="R51" s="20" t="s">
        <v>182</v>
      </c>
      <c r="S51" s="18" t="n">
        <v>382.26570106</v>
      </c>
      <c r="T51" s="20" t="n">
        <v>5.55077689</v>
      </c>
    </row>
    <row r="52" spans="1:20">
      <c r="A52" s="15" t="s">
        <v>227</v>
      </c>
      <c r="B52" s="17" t="n">
        <v>5809</v>
      </c>
      <c r="C52" s="18">
        <f>(115.0/B52*100)</f>
        <v/>
      </c>
      <c r="D52" s="19" t="n">
        <v>5694</v>
      </c>
      <c r="E52" s="18" t="n">
        <v>468.76654124</v>
      </c>
      <c r="F52" s="20" t="n">
        <v>2.85163271</v>
      </c>
      <c r="G52" s="18" t="n">
        <v>454.88114872</v>
      </c>
      <c r="H52" s="20" t="n">
        <v>5.59631598</v>
      </c>
      <c r="I52" s="18" t="n">
        <v>410.16955072</v>
      </c>
      <c r="J52" s="20" t="n">
        <v>9.140744740000001</v>
      </c>
      <c r="K52" s="18" t="s">
        <v>182</v>
      </c>
      <c r="L52" s="20" t="s">
        <v>182</v>
      </c>
      <c r="M52" s="18" t="s">
        <v>182</v>
      </c>
      <c r="N52" s="20" t="s">
        <v>182</v>
      </c>
      <c r="O52" s="18" t="s">
        <v>182</v>
      </c>
      <c r="P52" s="20" t="s">
        <v>182</v>
      </c>
      <c r="Q52" s="18" t="s">
        <v>182</v>
      </c>
      <c r="R52" s="20" t="s">
        <v>182</v>
      </c>
      <c r="S52" s="18" t="n">
        <v>405.69577638</v>
      </c>
      <c r="T52" s="20" t="n">
        <v>8.373071639999999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(429.0/B54*100)</f>
        <v/>
      </c>
      <c r="D54" s="19" t="n">
        <v>4311</v>
      </c>
      <c r="E54" s="18" t="n">
        <v>347.18168349</v>
      </c>
      <c r="F54" s="20" t="n">
        <v>3.86252331</v>
      </c>
      <c r="G54" s="18" t="n">
        <v>335.83138254</v>
      </c>
      <c r="H54" s="20" t="n">
        <v>5.12493025</v>
      </c>
      <c r="I54" s="18" t="n">
        <v>320.62095409</v>
      </c>
      <c r="J54" s="20" t="n">
        <v>3.92739968</v>
      </c>
      <c r="K54" s="18" t="s">
        <v>182</v>
      </c>
      <c r="L54" s="20" t="s">
        <v>182</v>
      </c>
      <c r="M54" s="18" t="s">
        <v>182</v>
      </c>
      <c r="N54" s="20" t="s">
        <v>182</v>
      </c>
      <c r="O54" s="18" t="s">
        <v>182</v>
      </c>
      <c r="P54" s="20" t="s">
        <v>182</v>
      </c>
      <c r="Q54" s="18" t="s">
        <v>182</v>
      </c>
      <c r="R54" s="20" t="s">
        <v>182</v>
      </c>
      <c r="S54" s="18" t="n">
        <v>285.19900221</v>
      </c>
      <c r="T54" s="20" t="n">
        <v>4.75381837</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(79.0/B56*100)</f>
        <v/>
      </c>
      <c r="D56" s="19" t="n">
        <v>5280</v>
      </c>
      <c r="E56" s="18" t="n">
        <v>555.9652519</v>
      </c>
      <c r="F56" s="20" t="n">
        <v>3.03401841</v>
      </c>
      <c r="G56" s="18" t="n">
        <v>532.09738283</v>
      </c>
      <c r="H56" s="20" t="n">
        <v>4.13408859</v>
      </c>
      <c r="I56" s="18" t="n">
        <v>496.38577155</v>
      </c>
      <c r="J56" s="20" t="n">
        <v>6.67734988</v>
      </c>
      <c r="K56" s="18" t="s">
        <v>182</v>
      </c>
      <c r="L56" s="20" t="s">
        <v>182</v>
      </c>
      <c r="M56" s="18" t="s">
        <v>182</v>
      </c>
      <c r="N56" s="20" t="s">
        <v>182</v>
      </c>
      <c r="O56" s="18" t="s">
        <v>182</v>
      </c>
      <c r="P56" s="20" t="s">
        <v>182</v>
      </c>
      <c r="Q56" s="18" t="s">
        <v>182</v>
      </c>
      <c r="R56" s="20" t="s">
        <v>182</v>
      </c>
      <c r="S56" s="18" t="n">
        <v>495.13972095</v>
      </c>
      <c r="T56" s="20" t="n">
        <v>18.92081908</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(252.0/B61*100)</f>
        <v/>
      </c>
      <c r="D61" s="19" t="n">
        <v>6273</v>
      </c>
      <c r="E61" s="18" t="n">
        <v>485.11994408</v>
      </c>
      <c r="F61" s="20" t="n">
        <v>2.3785136</v>
      </c>
      <c r="G61" s="18" t="n">
        <v>472.16731247</v>
      </c>
      <c r="H61" s="20" t="n">
        <v>5.38248628</v>
      </c>
      <c r="I61" s="18" t="n">
        <v>424.70327106</v>
      </c>
      <c r="J61" s="20" t="n">
        <v>7.20899108</v>
      </c>
      <c r="K61" s="18" t="s">
        <v>182</v>
      </c>
      <c r="L61" s="20" t="s">
        <v>182</v>
      </c>
      <c r="M61" s="18" t="s">
        <v>182</v>
      </c>
      <c r="N61" s="20" t="s">
        <v>182</v>
      </c>
      <c r="O61" s="18" t="s">
        <v>182</v>
      </c>
      <c r="P61" s="20" t="s">
        <v>182</v>
      </c>
      <c r="Q61" s="18" t="s">
        <v>182</v>
      </c>
      <c r="R61" s="20" t="s">
        <v>182</v>
      </c>
      <c r="S61" s="18" t="n">
        <v>415.92316611</v>
      </c>
      <c r="T61" s="20" t="n">
        <v>9.23871413</v>
      </c>
    </row>
    <row r="62" spans="1:20">
      <c r="A62" s="15" t="s">
        <v>237</v>
      </c>
      <c r="B62" s="17" t="n">
        <v>4476</v>
      </c>
      <c r="C62" s="18">
        <f>(5.0/B62*100)</f>
        <v/>
      </c>
      <c r="D62" s="19" t="n">
        <v>4471</v>
      </c>
      <c r="E62" s="18" t="n">
        <v>548.93298731</v>
      </c>
      <c r="F62" s="20" t="n">
        <v>1.25958035</v>
      </c>
      <c r="G62" s="18" t="n">
        <v>519.11953406</v>
      </c>
      <c r="H62" s="20" t="n">
        <v>3.63187227</v>
      </c>
      <c r="I62" s="18" t="n">
        <v>514.6616609</v>
      </c>
      <c r="J62" s="20" t="n">
        <v>8.31961205</v>
      </c>
      <c r="K62" s="18" t="s">
        <v>182</v>
      </c>
      <c r="L62" s="20" t="s">
        <v>182</v>
      </c>
      <c r="M62" s="18" t="s">
        <v>182</v>
      </c>
      <c r="N62" s="20" t="s">
        <v>182</v>
      </c>
      <c r="O62" s="18" t="s">
        <v>182</v>
      </c>
      <c r="P62" s="20" t="s">
        <v>182</v>
      </c>
      <c r="Q62" s="18" t="s">
        <v>182</v>
      </c>
      <c r="R62" s="20" t="s">
        <v>182</v>
      </c>
      <c r="S62" s="18" t="n">
        <v>529.1361528800001</v>
      </c>
      <c r="T62" s="20" t="n">
        <v>17.82820496</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394.35619575</v>
      </c>
      <c r="F67" s="20" t="n">
        <v>2.75974493</v>
      </c>
      <c r="G67" s="18" t="n">
        <v>380.22061853</v>
      </c>
      <c r="H67" s="20" t="n">
        <v>5.48726583</v>
      </c>
      <c r="I67" s="18" t="n">
        <v>342.5315818</v>
      </c>
      <c r="J67" s="20" t="n">
        <v>5.25745309</v>
      </c>
      <c r="K67" s="18" t="s">
        <v>182</v>
      </c>
      <c r="L67" s="20" t="s">
        <v>182</v>
      </c>
      <c r="M67" s="18" t="s">
        <v>182</v>
      </c>
      <c r="N67" s="20" t="s">
        <v>182</v>
      </c>
      <c r="O67" s="18" t="s">
        <v>182</v>
      </c>
      <c r="P67" s="20" t="s">
        <v>182</v>
      </c>
      <c r="Q67" s="18" t="s">
        <v>182</v>
      </c>
      <c r="R67" s="20" t="s">
        <v>182</v>
      </c>
      <c r="S67" s="18" t="n">
        <v>340.34217708</v>
      </c>
      <c r="T67" s="20" t="n">
        <v>12.22907803</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499.30460305</v>
      </c>
      <c r="F70" s="20" t="n">
        <v>2.99894533</v>
      </c>
      <c r="G70" s="18" t="n">
        <v>488.14657239</v>
      </c>
      <c r="H70" s="20" t="n">
        <v>7.20361133</v>
      </c>
      <c r="I70" s="18" t="n">
        <v>481.33208804</v>
      </c>
      <c r="J70" s="20" t="n">
        <v>11.23213888</v>
      </c>
      <c r="K70" s="18" t="s">
        <v>182</v>
      </c>
      <c r="L70" s="20" t="s">
        <v>182</v>
      </c>
      <c r="M70" s="18" t="s">
        <v>182</v>
      </c>
      <c r="N70" s="20" t="s">
        <v>182</v>
      </c>
      <c r="O70" s="18" t="s">
        <v>182</v>
      </c>
      <c r="P70" s="20" t="s">
        <v>182</v>
      </c>
      <c r="Q70" s="18" t="s">
        <v>182</v>
      </c>
      <c r="R70" s="20" t="s">
        <v>182</v>
      </c>
      <c r="S70" s="18" t="n">
        <v>427.44639287</v>
      </c>
      <c r="T70" s="20" t="n">
        <v>9.276658210000001</v>
      </c>
    </row>
    <row r="71" spans="1:20">
      <c r="A71" s="15" t="s">
        <v>246</v>
      </c>
      <c r="B71" s="17" t="n">
        <v>6115</v>
      </c>
      <c r="C71" s="18">
        <f>(105.0/B71*100)</f>
        <v/>
      </c>
      <c r="D71" s="19" t="n">
        <v>6010</v>
      </c>
      <c r="E71" s="18" t="n">
        <v>573.99153253</v>
      </c>
      <c r="F71" s="20" t="n">
        <v>1.65028394</v>
      </c>
      <c r="G71" s="18" t="n">
        <v>557.55621865</v>
      </c>
      <c r="H71" s="20" t="n">
        <v>2.84656227</v>
      </c>
      <c r="I71" s="18" t="n">
        <v>503.62026291</v>
      </c>
      <c r="J71" s="20" t="n">
        <v>5.76310288</v>
      </c>
      <c r="K71" s="18" t="s">
        <v>182</v>
      </c>
      <c r="L71" s="20" t="s">
        <v>182</v>
      </c>
      <c r="M71" s="18" t="s">
        <v>182</v>
      </c>
      <c r="N71" s="20" t="s">
        <v>182</v>
      </c>
      <c r="O71" s="18" t="s">
        <v>182</v>
      </c>
      <c r="P71" s="20" t="s">
        <v>182</v>
      </c>
      <c r="Q71" s="18" t="s">
        <v>182</v>
      </c>
      <c r="R71" s="20" t="s">
        <v>182</v>
      </c>
      <c r="S71" s="18" t="n">
        <v>496.64078295</v>
      </c>
      <c r="T71" s="20" t="n">
        <v>13.08366755</v>
      </c>
    </row>
    <row r="72" spans="1:20">
      <c r="A72" s="15" t="s">
        <v>247</v>
      </c>
      <c r="B72" s="17" t="n">
        <v>7708</v>
      </c>
      <c r="C72" s="18">
        <f>(8.0/B72*100)</f>
        <v/>
      </c>
      <c r="D72" s="19" t="n">
        <v>7700</v>
      </c>
      <c r="E72" s="18" t="n">
        <v>552.46652938</v>
      </c>
      <c r="F72" s="20" t="n">
        <v>3.15849245</v>
      </c>
      <c r="G72" s="18" t="n">
        <v>518.59569204</v>
      </c>
      <c r="H72" s="20" t="n">
        <v>4.73685799</v>
      </c>
      <c r="I72" s="18" t="n">
        <v>467.95961926</v>
      </c>
      <c r="J72" s="20" t="n">
        <v>6.83000188</v>
      </c>
      <c r="K72" s="18" t="s">
        <v>182</v>
      </c>
      <c r="L72" s="20" t="s">
        <v>182</v>
      </c>
      <c r="M72" s="18" t="s">
        <v>182</v>
      </c>
      <c r="N72" s="20" t="s">
        <v>182</v>
      </c>
      <c r="O72" s="18" t="s">
        <v>182</v>
      </c>
      <c r="P72" s="20" t="s">
        <v>182</v>
      </c>
      <c r="Q72" s="18" t="s">
        <v>182</v>
      </c>
      <c r="R72" s="20" t="s">
        <v>182</v>
      </c>
      <c r="S72" s="18" t="n">
        <v>526.67956888</v>
      </c>
      <c r="T72" s="20" t="n">
        <v>17.04028928</v>
      </c>
    </row>
    <row r="73" spans="1:20">
      <c r="A73" s="15" t="s">
        <v>248</v>
      </c>
      <c r="B73" s="17" t="n">
        <v>8249</v>
      </c>
      <c r="C73" s="18">
        <f>(222.0/B73*100)</f>
        <v/>
      </c>
      <c r="D73" s="19" t="n">
        <v>8027</v>
      </c>
      <c r="E73" s="18" t="n">
        <v>434.56135396</v>
      </c>
      <c r="F73" s="20" t="n">
        <v>3.96702577</v>
      </c>
      <c r="G73" s="18" t="n">
        <v>401.83487011</v>
      </c>
      <c r="H73" s="20" t="n">
        <v>5.39606409</v>
      </c>
      <c r="I73" s="18" t="n">
        <v>396.13995026</v>
      </c>
      <c r="J73" s="20" t="n">
        <v>3.09688953</v>
      </c>
      <c r="K73" s="18" t="s">
        <v>182</v>
      </c>
      <c r="L73" s="20" t="s">
        <v>182</v>
      </c>
      <c r="M73" s="18" t="s">
        <v>182</v>
      </c>
      <c r="N73" s="20" t="s">
        <v>182</v>
      </c>
      <c r="O73" s="18" t="s">
        <v>182</v>
      </c>
      <c r="P73" s="20" t="s">
        <v>182</v>
      </c>
      <c r="Q73" s="18" t="s">
        <v>182</v>
      </c>
      <c r="R73" s="20" t="s">
        <v>182</v>
      </c>
      <c r="S73" s="18" t="n">
        <v>372.02502838</v>
      </c>
      <c r="T73" s="20" t="n">
        <v>10.23474671</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(266.0/B77*100)</f>
        <v/>
      </c>
      <c r="D77" s="19" t="n">
        <v>5796</v>
      </c>
      <c r="E77" s="18" t="n">
        <v>432.17131164</v>
      </c>
      <c r="F77" s="20" t="n">
        <v>2.5410503</v>
      </c>
      <c r="G77" s="18" t="n">
        <v>428.06712059</v>
      </c>
      <c r="H77" s="20" t="n">
        <v>4.31047176</v>
      </c>
      <c r="I77" s="18" t="n">
        <v>381.61246487</v>
      </c>
      <c r="J77" s="20" t="n">
        <v>4.60732507</v>
      </c>
      <c r="K77" s="18" t="s">
        <v>182</v>
      </c>
      <c r="L77" s="20" t="s">
        <v>182</v>
      </c>
      <c r="M77" s="18" t="s">
        <v>182</v>
      </c>
      <c r="N77" s="20" t="s">
        <v>182</v>
      </c>
      <c r="O77" s="18" t="s">
        <v>182</v>
      </c>
      <c r="P77" s="20" t="s">
        <v>182</v>
      </c>
      <c r="Q77" s="18" t="s">
        <v>182</v>
      </c>
      <c r="R77" s="20" t="s">
        <v>182</v>
      </c>
      <c r="S77" s="18" t="n">
        <v>350.65048784</v>
      </c>
      <c r="T77" s="20" t="n">
        <v>4.72600438</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280</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(998.0/B7*100)</f>
        <v/>
      </c>
      <c r="D7" s="19" t="n">
        <v>13532</v>
      </c>
      <c r="E7" s="18" t="n">
        <v>484.28140269</v>
      </c>
      <c r="F7" s="20" t="n">
        <v>3.8067123</v>
      </c>
      <c r="G7" s="18" t="n">
        <v>512.45189237</v>
      </c>
      <c r="H7" s="20" t="n">
        <v>3.66072382</v>
      </c>
      <c r="I7" s="18" t="n">
        <v>496.59606915</v>
      </c>
      <c r="J7" s="20" t="n">
        <v>2.0626499</v>
      </c>
      <c r="K7" s="18" t="s">
        <v>182</v>
      </c>
      <c r="L7" s="20" t="s">
        <v>182</v>
      </c>
      <c r="M7" s="18" t="s">
        <v>182</v>
      </c>
      <c r="N7" s="20" t="s">
        <v>182</v>
      </c>
      <c r="O7" s="18" t="s">
        <v>182</v>
      </c>
      <c r="P7" s="20" t="s">
        <v>182</v>
      </c>
      <c r="Q7" s="18" t="s">
        <v>182</v>
      </c>
      <c r="R7" s="20" t="s">
        <v>182</v>
      </c>
      <c r="S7" s="18" t="n">
        <v>434.5269619</v>
      </c>
      <c r="T7" s="20" t="n">
        <v>7.63376955</v>
      </c>
    </row>
    <row r="8" spans="1:20">
      <c r="A8" s="15" t="s">
        <v>183</v>
      </c>
      <c r="B8" s="17" t="n">
        <v>7007</v>
      </c>
      <c r="C8" s="18">
        <f>(121.0/B8*100)</f>
        <v/>
      </c>
      <c r="D8" s="19" t="n">
        <v>6886</v>
      </c>
      <c r="E8" s="18" t="n">
        <v>497.36272979</v>
      </c>
      <c r="F8" s="20" t="n">
        <v>4.28847518</v>
      </c>
      <c r="G8" s="18" t="n">
        <v>521.00117145</v>
      </c>
      <c r="H8" s="20" t="n">
        <v>4.09302861</v>
      </c>
      <c r="I8" s="18" t="n">
        <v>497.07927872</v>
      </c>
      <c r="J8" s="20" t="n">
        <v>3.27775141</v>
      </c>
      <c r="K8" s="18" t="s">
        <v>182</v>
      </c>
      <c r="L8" s="20" t="s">
        <v>182</v>
      </c>
      <c r="M8" s="18" t="s">
        <v>182</v>
      </c>
      <c r="N8" s="20" t="s">
        <v>182</v>
      </c>
      <c r="O8" s="18" t="n">
        <v>301.63126691</v>
      </c>
      <c r="P8" s="20" t="n">
        <v>25.14921031</v>
      </c>
      <c r="Q8" s="18" t="s">
        <v>182</v>
      </c>
      <c r="R8" s="20" t="s">
        <v>182</v>
      </c>
      <c r="S8" s="18" t="n">
        <v>417.41525734</v>
      </c>
      <c r="T8" s="20" t="n">
        <v>8.64282863</v>
      </c>
    </row>
    <row r="9" spans="1:20">
      <c r="A9" s="15" t="s">
        <v>184</v>
      </c>
      <c r="B9" s="17" t="n">
        <v>9651</v>
      </c>
      <c r="C9" s="18">
        <f>(461.0/B9*100)</f>
        <v/>
      </c>
      <c r="D9" s="19" t="n">
        <v>9190</v>
      </c>
      <c r="E9" s="18" t="n">
        <v>476.56914669</v>
      </c>
      <c r="F9" s="20" t="n">
        <v>4.06628879</v>
      </c>
      <c r="G9" s="18" t="n">
        <v>509.2993051</v>
      </c>
      <c r="H9" s="20" t="n">
        <v>3.66123422</v>
      </c>
      <c r="I9" s="18" t="n">
        <v>524.65941503</v>
      </c>
      <c r="J9" s="20" t="n">
        <v>2.35955649</v>
      </c>
      <c r="K9" s="18" t="s">
        <v>182</v>
      </c>
      <c r="L9" s="20" t="s">
        <v>182</v>
      </c>
      <c r="M9" s="18" t="s">
        <v>182</v>
      </c>
      <c r="N9" s="20" t="s">
        <v>182</v>
      </c>
      <c r="O9" s="18" t="n">
        <v>357.98454354</v>
      </c>
      <c r="P9" s="20" t="n">
        <v>11.51846445</v>
      </c>
      <c r="Q9" s="18" t="s">
        <v>182</v>
      </c>
      <c r="R9" s="20" t="s">
        <v>182</v>
      </c>
      <c r="S9" s="18" t="n">
        <v>426.78802119</v>
      </c>
      <c r="T9" s="20" t="n">
        <v>7.78017099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(98.0/B11*100)</f>
        <v/>
      </c>
      <c r="D11" s="19" t="n">
        <v>6955</v>
      </c>
      <c r="E11" s="18" t="n">
        <v>406.37437444</v>
      </c>
      <c r="F11" s="20" t="n">
        <v>4.4905232</v>
      </c>
      <c r="G11" s="18" t="n">
        <v>419.85101174</v>
      </c>
      <c r="H11" s="20" t="n">
        <v>4.78685534</v>
      </c>
      <c r="I11" s="18" t="n">
        <v>428.39327379</v>
      </c>
      <c r="J11" s="20" t="n">
        <v>2.7482903</v>
      </c>
      <c r="K11" s="18" t="s">
        <v>182</v>
      </c>
      <c r="L11" s="20" t="s">
        <v>182</v>
      </c>
      <c r="M11" s="18" t="s">
        <v>182</v>
      </c>
      <c r="N11" s="20" t="s">
        <v>182</v>
      </c>
      <c r="O11" s="18" t="s">
        <v>182</v>
      </c>
      <c r="P11" s="20" t="s">
        <v>182</v>
      </c>
      <c r="Q11" s="18" t="s">
        <v>182</v>
      </c>
      <c r="R11" s="20" t="s">
        <v>182</v>
      </c>
      <c r="S11" s="18" t="n">
        <v>379.37396165</v>
      </c>
      <c r="T11" s="20" t="n">
        <v>9.02231753</v>
      </c>
    </row>
    <row r="12" spans="1:20">
      <c r="A12" s="15" t="s">
        <v>187</v>
      </c>
      <c r="B12" s="17" t="n">
        <v>6894</v>
      </c>
      <c r="C12" s="18">
        <f>(124.0/B12*100)</f>
        <v/>
      </c>
      <c r="D12" s="19" t="n">
        <v>6770</v>
      </c>
      <c r="E12" s="18" t="n">
        <v>491.84656141</v>
      </c>
      <c r="F12" s="20" t="n">
        <v>4.06113084</v>
      </c>
      <c r="G12" s="18" t="n">
        <v>501.53794125</v>
      </c>
      <c r="H12" s="20" t="n">
        <v>4.76626174</v>
      </c>
      <c r="I12" s="18" t="n">
        <v>500.27426616</v>
      </c>
      <c r="J12" s="20" t="n">
        <v>2.22381847</v>
      </c>
      <c r="K12" s="18" t="s">
        <v>182</v>
      </c>
      <c r="L12" s="20" t="s">
        <v>182</v>
      </c>
      <c r="M12" s="18" t="s">
        <v>182</v>
      </c>
      <c r="N12" s="20" t="s">
        <v>182</v>
      </c>
      <c r="O12" s="18" t="n">
        <v>340.98506961</v>
      </c>
      <c r="P12" s="20" t="n">
        <v>12.52444664</v>
      </c>
      <c r="Q12" s="18" t="s">
        <v>182</v>
      </c>
      <c r="R12" s="20" t="s">
        <v>182</v>
      </c>
      <c r="S12" s="18" t="n">
        <v>416.56781033</v>
      </c>
      <c r="T12" s="20" t="n">
        <v>8.19234249</v>
      </c>
    </row>
    <row r="13" spans="1:20">
      <c r="A13" s="15" t="s">
        <v>188</v>
      </c>
      <c r="B13" s="17" t="n">
        <v>7161</v>
      </c>
      <c r="C13" s="18">
        <f>(300.0/B13*100)</f>
        <v/>
      </c>
      <c r="D13" s="19" t="n">
        <v>6861</v>
      </c>
      <c r="E13" s="18" t="n">
        <v>488.22321888</v>
      </c>
      <c r="F13" s="20" t="n">
        <v>5.38126479</v>
      </c>
      <c r="G13" s="18" t="n">
        <v>508.34433696</v>
      </c>
      <c r="H13" s="20" t="n">
        <v>4.2787532</v>
      </c>
      <c r="I13" s="18" t="n">
        <v>523.2140163399999</v>
      </c>
      <c r="J13" s="20" t="n">
        <v>2.19658969</v>
      </c>
      <c r="K13" s="18" t="s">
        <v>182</v>
      </c>
      <c r="L13" s="20" t="s">
        <v>182</v>
      </c>
      <c r="M13" s="18" t="s">
        <v>182</v>
      </c>
      <c r="N13" s="20" t="s">
        <v>182</v>
      </c>
      <c r="O13" s="18" t="n">
        <v>447.51533769</v>
      </c>
      <c r="P13" s="20" t="n">
        <v>5.97365007</v>
      </c>
      <c r="Q13" s="18" t="s">
        <v>182</v>
      </c>
      <c r="R13" s="20" t="s">
        <v>182</v>
      </c>
      <c r="S13" s="18" t="n">
        <v>446.72567456</v>
      </c>
      <c r="T13" s="20" t="n">
        <v>5.97202076</v>
      </c>
    </row>
    <row r="14" spans="1:20">
      <c r="A14" s="15" t="s">
        <v>189</v>
      </c>
      <c r="B14" s="17" t="n">
        <v>5587</v>
      </c>
      <c r="C14" s="18">
        <f>(183.0/B14*100)</f>
        <v/>
      </c>
      <c r="D14" s="19" t="n">
        <v>5404</v>
      </c>
      <c r="E14" s="18" t="n">
        <v>486.711561</v>
      </c>
      <c r="F14" s="20" t="n">
        <v>5.18542456</v>
      </c>
      <c r="G14" s="18" t="n">
        <v>511.10463943</v>
      </c>
      <c r="H14" s="20" t="n">
        <v>5.02627912</v>
      </c>
      <c r="I14" s="18" t="n">
        <v>526.35652185</v>
      </c>
      <c r="J14" s="20" t="n">
        <v>2.06808333</v>
      </c>
      <c r="K14" s="18" t="s">
        <v>182</v>
      </c>
      <c r="L14" s="20" t="s">
        <v>182</v>
      </c>
      <c r="M14" s="18" t="s">
        <v>182</v>
      </c>
      <c r="N14" s="20" t="s">
        <v>182</v>
      </c>
      <c r="O14" s="18" t="s">
        <v>182</v>
      </c>
      <c r="P14" s="20" t="s">
        <v>182</v>
      </c>
      <c r="Q14" s="18" t="s">
        <v>182</v>
      </c>
      <c r="R14" s="20" t="s">
        <v>182</v>
      </c>
      <c r="S14" s="18" t="n">
        <v>462.07298071</v>
      </c>
      <c r="T14" s="20" t="n">
        <v>13.64986537</v>
      </c>
    </row>
    <row r="15" spans="1:20">
      <c r="A15" s="15" t="s">
        <v>190</v>
      </c>
      <c r="B15" s="17" t="n">
        <v>5882</v>
      </c>
      <c r="C15" s="18">
        <f>(127.0/B15*100)</f>
        <v/>
      </c>
      <c r="D15" s="19" t="n">
        <v>5755</v>
      </c>
      <c r="E15" s="18" t="n">
        <v>467.65289096</v>
      </c>
      <c r="F15" s="20" t="n">
        <v>5.06439834</v>
      </c>
      <c r="G15" s="18" t="n">
        <v>496.16876777</v>
      </c>
      <c r="H15" s="20" t="n">
        <v>3.57677746</v>
      </c>
      <c r="I15" s="18" t="n">
        <v>522.14395425</v>
      </c>
      <c r="J15" s="20" t="n">
        <v>2.25098282</v>
      </c>
      <c r="K15" s="18" t="s">
        <v>182</v>
      </c>
      <c r="L15" s="20" t="s">
        <v>182</v>
      </c>
      <c r="M15" s="18" t="s">
        <v>182</v>
      </c>
      <c r="N15" s="20" t="s">
        <v>182</v>
      </c>
      <c r="O15" s="18" t="n">
        <v>368.85220715</v>
      </c>
      <c r="P15" s="20" t="n">
        <v>14.5875493</v>
      </c>
      <c r="Q15" s="18" t="s">
        <v>182</v>
      </c>
      <c r="R15" s="20" t="s">
        <v>182</v>
      </c>
      <c r="S15" s="18" t="n">
        <v>443.31090666</v>
      </c>
      <c r="T15" s="20" t="n">
        <v>9.72921335</v>
      </c>
    </row>
    <row r="16" spans="1:20">
      <c r="A16" s="15" t="s">
        <v>191</v>
      </c>
      <c r="B16" s="17" t="n">
        <v>6108</v>
      </c>
      <c r="C16" s="18">
        <f>(235.0/B16*100)</f>
        <v/>
      </c>
      <c r="D16" s="19" t="n">
        <v>5873</v>
      </c>
      <c r="E16" s="18" t="n">
        <v>472.58430762</v>
      </c>
      <c r="F16" s="20" t="n">
        <v>4.00210258</v>
      </c>
      <c r="G16" s="18" t="n">
        <v>501.9687678</v>
      </c>
      <c r="H16" s="20" t="n">
        <v>4.93654311</v>
      </c>
      <c r="I16" s="18" t="n">
        <v>505.35869042</v>
      </c>
      <c r="J16" s="20" t="n">
        <v>2.21179035</v>
      </c>
      <c r="K16" s="18" t="s">
        <v>182</v>
      </c>
      <c r="L16" s="20" t="s">
        <v>182</v>
      </c>
      <c r="M16" s="18" t="s">
        <v>182</v>
      </c>
      <c r="N16" s="20" t="s">
        <v>182</v>
      </c>
      <c r="O16" s="18" t="s">
        <v>182</v>
      </c>
      <c r="P16" s="20" t="s">
        <v>182</v>
      </c>
      <c r="Q16" s="18" t="s">
        <v>182</v>
      </c>
      <c r="R16" s="20" t="s">
        <v>182</v>
      </c>
      <c r="S16" s="18" t="n">
        <v>400.70610283</v>
      </c>
      <c r="T16" s="20" t="n">
        <v>7.62037417</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427.26301327</v>
      </c>
      <c r="F18" s="20" t="n">
        <v>4.1045418</v>
      </c>
      <c r="G18" s="18" t="n">
        <v>439.21472665</v>
      </c>
      <c r="H18" s="20" t="n">
        <v>5.63342811</v>
      </c>
      <c r="I18" s="18" t="n">
        <v>469.3003853</v>
      </c>
      <c r="J18" s="20" t="n">
        <v>3.74963165</v>
      </c>
      <c r="K18" s="18" t="s">
        <v>182</v>
      </c>
      <c r="L18" s="20" t="s">
        <v>182</v>
      </c>
      <c r="M18" s="18" t="s">
        <v>182</v>
      </c>
      <c r="N18" s="20" t="s">
        <v>182</v>
      </c>
      <c r="O18" s="18" t="s">
        <v>182</v>
      </c>
      <c r="P18" s="20" t="s">
        <v>182</v>
      </c>
      <c r="Q18" s="18" t="s">
        <v>182</v>
      </c>
      <c r="R18" s="20" t="s">
        <v>182</v>
      </c>
      <c r="S18" s="18" t="n">
        <v>389.99674948</v>
      </c>
      <c r="T18" s="20" t="n">
        <v>9.244599539999999</v>
      </c>
    </row>
    <row r="19" spans="1:20">
      <c r="A19" s="15" t="s">
        <v>194</v>
      </c>
      <c r="B19" s="17" t="n">
        <v>5658</v>
      </c>
      <c r="C19" s="18">
        <f>(120.0/B19*100)</f>
        <v/>
      </c>
      <c r="D19" s="19" t="n">
        <v>5538</v>
      </c>
      <c r="E19" s="18" t="n">
        <v>457.97565302</v>
      </c>
      <c r="F19" s="20" t="n">
        <v>5.56568622</v>
      </c>
      <c r="G19" s="18" t="n">
        <v>459.85759588</v>
      </c>
      <c r="H19" s="20" t="n">
        <v>5.33779471</v>
      </c>
      <c r="I19" s="18" t="n">
        <v>488.51883853</v>
      </c>
      <c r="J19" s="20" t="n">
        <v>2.57654911</v>
      </c>
      <c r="K19" s="18" t="s">
        <v>182</v>
      </c>
      <c r="L19" s="20" t="s">
        <v>182</v>
      </c>
      <c r="M19" s="18" t="s">
        <v>182</v>
      </c>
      <c r="N19" s="20" t="s">
        <v>182</v>
      </c>
      <c r="O19" s="18" t="s">
        <v>182</v>
      </c>
      <c r="P19" s="20" t="s">
        <v>182</v>
      </c>
      <c r="Q19" s="18" t="s">
        <v>182</v>
      </c>
      <c r="R19" s="20" t="s">
        <v>182</v>
      </c>
      <c r="S19" s="18" t="n">
        <v>385.79150133</v>
      </c>
      <c r="T19" s="20" t="n">
        <v>8.87794459</v>
      </c>
    </row>
    <row r="20" spans="1:20">
      <c r="A20" s="15" t="s">
        <v>195</v>
      </c>
      <c r="B20" s="17" t="n">
        <v>3371</v>
      </c>
      <c r="C20" s="18">
        <f>(81.0/B20*100)</f>
        <v/>
      </c>
      <c r="D20" s="19" t="n">
        <v>3290</v>
      </c>
      <c r="E20" s="18" t="n">
        <v>476.01401432</v>
      </c>
      <c r="F20" s="20" t="n">
        <v>6.05257093</v>
      </c>
      <c r="G20" s="18" t="n">
        <v>500.95649034</v>
      </c>
      <c r="H20" s="20" t="n">
        <v>5.2071147</v>
      </c>
      <c r="I20" s="18" t="n">
        <v>489.71814404</v>
      </c>
      <c r="J20" s="20" t="n">
        <v>2.24642885</v>
      </c>
      <c r="K20" s="18" t="s">
        <v>182</v>
      </c>
      <c r="L20" s="20" t="s">
        <v>182</v>
      </c>
      <c r="M20" s="18" t="s">
        <v>182</v>
      </c>
      <c r="N20" s="20" t="s">
        <v>182</v>
      </c>
      <c r="O20" s="18" t="s">
        <v>182</v>
      </c>
      <c r="P20" s="20" t="s">
        <v>182</v>
      </c>
      <c r="Q20" s="18" t="s">
        <v>182</v>
      </c>
      <c r="R20" s="20" t="s">
        <v>182</v>
      </c>
      <c r="S20" s="18" t="n">
        <v>418.87158774</v>
      </c>
      <c r="T20" s="20" t="n">
        <v>13.11206519</v>
      </c>
    </row>
    <row r="21" spans="1:20">
      <c r="A21" s="15" t="s">
        <v>196</v>
      </c>
      <c r="B21" s="17" t="n">
        <v>5741</v>
      </c>
      <c r="C21" s="18">
        <f>(72.0/B21*100)</f>
        <v/>
      </c>
      <c r="D21" s="19" t="n">
        <v>5669</v>
      </c>
      <c r="E21" s="18" t="n">
        <v>509.58518191</v>
      </c>
      <c r="F21" s="20" t="n">
        <v>3.57579494</v>
      </c>
      <c r="G21" s="18" t="n">
        <v>511.4352319</v>
      </c>
      <c r="H21" s="20" t="n">
        <v>3.19026963</v>
      </c>
      <c r="I21" s="18" t="n">
        <v>501.08406993</v>
      </c>
      <c r="J21" s="20" t="n">
        <v>2.108699</v>
      </c>
      <c r="K21" s="18" t="s">
        <v>182</v>
      </c>
      <c r="L21" s="20" t="s">
        <v>182</v>
      </c>
      <c r="M21" s="18" t="s">
        <v>182</v>
      </c>
      <c r="N21" s="20" t="s">
        <v>182</v>
      </c>
      <c r="O21" s="18" t="s">
        <v>182</v>
      </c>
      <c r="P21" s="20" t="s">
        <v>182</v>
      </c>
      <c r="Q21" s="18" t="s">
        <v>182</v>
      </c>
      <c r="R21" s="20" t="s">
        <v>182</v>
      </c>
      <c r="S21" s="18" t="n">
        <v>442.74614767</v>
      </c>
      <c r="T21" s="20" t="n">
        <v>8.4822784</v>
      </c>
    </row>
    <row r="22" spans="1:20">
      <c r="A22" s="15" t="s">
        <v>197</v>
      </c>
      <c r="B22" s="17" t="n">
        <v>6598</v>
      </c>
      <c r="C22" s="18">
        <f>(93.0/B22*100)</f>
        <v/>
      </c>
      <c r="D22" s="19" t="n">
        <v>6505</v>
      </c>
      <c r="E22" s="18" t="n">
        <v>413.25126085</v>
      </c>
      <c r="F22" s="20" t="n">
        <v>4.91866837</v>
      </c>
      <c r="G22" s="18" t="n">
        <v>449.4337042</v>
      </c>
      <c r="H22" s="20" t="n">
        <v>5.48128792</v>
      </c>
      <c r="I22" s="18" t="n">
        <v>497.99523514</v>
      </c>
      <c r="J22" s="20" t="n">
        <v>3.862191</v>
      </c>
      <c r="K22" s="18" t="s">
        <v>182</v>
      </c>
      <c r="L22" s="20" t="s">
        <v>182</v>
      </c>
      <c r="M22" s="18" t="s">
        <v>182</v>
      </c>
      <c r="N22" s="20" t="s">
        <v>182</v>
      </c>
      <c r="O22" s="18" t="n">
        <v>465.3184081</v>
      </c>
      <c r="P22" s="20" t="n">
        <v>9.52311205</v>
      </c>
      <c r="Q22" s="18" t="s">
        <v>182</v>
      </c>
      <c r="R22" s="20" t="s">
        <v>182</v>
      </c>
      <c r="S22" s="18" t="n">
        <v>377.66655318</v>
      </c>
      <c r="T22" s="20" t="n">
        <v>8.41849073</v>
      </c>
    </row>
    <row r="23" spans="1:20">
      <c r="A23" s="15" t="s">
        <v>198</v>
      </c>
      <c r="B23" s="17" t="n">
        <v>11583</v>
      </c>
      <c r="C23" s="18">
        <f>(499.0/B23*100)</f>
        <v/>
      </c>
      <c r="D23" s="19" t="n">
        <v>11084</v>
      </c>
      <c r="E23" s="18" t="n">
        <v>481.81673554</v>
      </c>
      <c r="F23" s="20" t="n">
        <v>4.33489645</v>
      </c>
      <c r="G23" s="18" t="n">
        <v>485.77648718</v>
      </c>
      <c r="H23" s="20" t="n">
        <v>5.19928637</v>
      </c>
      <c r="I23" s="18" t="n">
        <v>499.65657097</v>
      </c>
      <c r="J23" s="20" t="n">
        <v>3.04463621</v>
      </c>
      <c r="K23" s="18" t="s">
        <v>182</v>
      </c>
      <c r="L23" s="20" t="s">
        <v>182</v>
      </c>
      <c r="M23" s="18" t="s">
        <v>182</v>
      </c>
      <c r="N23" s="20" t="s">
        <v>182</v>
      </c>
      <c r="O23" s="18" t="s">
        <v>182</v>
      </c>
      <c r="P23" s="20" t="s">
        <v>182</v>
      </c>
      <c r="Q23" s="18" t="s">
        <v>182</v>
      </c>
      <c r="R23" s="20" t="s">
        <v>182</v>
      </c>
      <c r="S23" s="18" t="n">
        <v>438.50452509</v>
      </c>
      <c r="T23" s="20" t="n">
        <v>8.498918789999999</v>
      </c>
    </row>
    <row r="24" spans="1:20">
      <c r="A24" s="15" t="s">
        <v>199</v>
      </c>
      <c r="B24" s="17" t="n">
        <v>6647</v>
      </c>
      <c r="C24" s="18">
        <f>(13.0/B24*100)</f>
        <v/>
      </c>
      <c r="D24" s="19" t="n">
        <v>6634</v>
      </c>
      <c r="E24" s="18" t="n">
        <v>503.96749199</v>
      </c>
      <c r="F24" s="20" t="n">
        <v>5.75097673</v>
      </c>
      <c r="G24" s="18" t="n">
        <v>527.37304957</v>
      </c>
      <c r="H24" s="20" t="n">
        <v>4.02429393</v>
      </c>
      <c r="I24" s="18" t="n">
        <v>539.76430327</v>
      </c>
      <c r="J24" s="20" t="n">
        <v>3.09789883</v>
      </c>
      <c r="K24" s="18" t="s">
        <v>182</v>
      </c>
      <c r="L24" s="20" t="s">
        <v>182</v>
      </c>
      <c r="M24" s="18" t="s">
        <v>182</v>
      </c>
      <c r="N24" s="20" t="s">
        <v>182</v>
      </c>
      <c r="O24" s="18" t="s">
        <v>182</v>
      </c>
      <c r="P24" s="20" t="s">
        <v>182</v>
      </c>
      <c r="Q24" s="18" t="s">
        <v>182</v>
      </c>
      <c r="R24" s="20" t="s">
        <v>182</v>
      </c>
      <c r="S24" s="18" t="n">
        <v>461.00492332</v>
      </c>
      <c r="T24" s="20" t="n">
        <v>11.95666769</v>
      </c>
    </row>
    <row r="25" spans="1:20">
      <c r="A25" s="15" t="s">
        <v>200</v>
      </c>
      <c r="B25" s="17" t="n">
        <v>5581</v>
      </c>
      <c r="C25" s="18">
        <f>(28.0/B25*100)</f>
        <v/>
      </c>
      <c r="D25" s="19" t="n">
        <v>5553</v>
      </c>
      <c r="E25" s="18" t="n">
        <v>514.55469278</v>
      </c>
      <c r="F25" s="20" t="n">
        <v>7.22030042</v>
      </c>
      <c r="G25" s="18" t="n">
        <v>503.16218065</v>
      </c>
      <c r="H25" s="20" t="n">
        <v>5.61655657</v>
      </c>
      <c r="I25" s="18" t="n">
        <v>529.57158593</v>
      </c>
      <c r="J25" s="20" t="n">
        <v>3.86531528</v>
      </c>
      <c r="K25" s="18" t="s">
        <v>182</v>
      </c>
      <c r="L25" s="20" t="s">
        <v>182</v>
      </c>
      <c r="M25" s="18" t="s">
        <v>182</v>
      </c>
      <c r="N25" s="20" t="s">
        <v>182</v>
      </c>
      <c r="O25" s="18" t="s">
        <v>182</v>
      </c>
      <c r="P25" s="20" t="s">
        <v>182</v>
      </c>
      <c r="Q25" s="18" t="s">
        <v>182</v>
      </c>
      <c r="R25" s="20" t="s">
        <v>182</v>
      </c>
      <c r="S25" s="18" t="n">
        <v>485.51495255</v>
      </c>
      <c r="T25" s="20" t="n">
        <v>17.82436912</v>
      </c>
    </row>
    <row r="26" spans="1:20">
      <c r="A26" s="15" t="s">
        <v>201</v>
      </c>
      <c r="B26" s="17" t="n">
        <v>4869</v>
      </c>
      <c r="C26" s="18">
        <f>(95.0/B26*100)</f>
        <v/>
      </c>
      <c r="D26" s="19" t="n">
        <v>4774</v>
      </c>
      <c r="E26" s="18" t="n">
        <v>464.90084643</v>
      </c>
      <c r="F26" s="20" t="n">
        <v>4.319564</v>
      </c>
      <c r="G26" s="18" t="n">
        <v>473.154536</v>
      </c>
      <c r="H26" s="20" t="n">
        <v>4.75757106</v>
      </c>
      <c r="I26" s="18" t="n">
        <v>488.66766575</v>
      </c>
      <c r="J26" s="20" t="n">
        <v>2.03491987</v>
      </c>
      <c r="K26" s="18" t="s">
        <v>182</v>
      </c>
      <c r="L26" s="20" t="s">
        <v>182</v>
      </c>
      <c r="M26" s="18" t="s">
        <v>182</v>
      </c>
      <c r="N26" s="20" t="s">
        <v>182</v>
      </c>
      <c r="O26" s="18" t="s">
        <v>182</v>
      </c>
      <c r="P26" s="20" t="s">
        <v>182</v>
      </c>
      <c r="Q26" s="18" t="s">
        <v>182</v>
      </c>
      <c r="R26" s="20" t="s">
        <v>182</v>
      </c>
      <c r="S26" s="18" t="n">
        <v>415.67108236</v>
      </c>
      <c r="T26" s="20" t="n">
        <v>8.561796599999999</v>
      </c>
    </row>
    <row r="27" spans="1:20">
      <c r="A27" s="15" t="s">
        <v>202</v>
      </c>
      <c r="B27" s="17" t="n">
        <v>5299</v>
      </c>
      <c r="C27" s="18">
        <f>(154.0/B27*100)</f>
        <v/>
      </c>
      <c r="D27" s="19" t="n">
        <v>5145</v>
      </c>
      <c r="E27" s="18" t="n">
        <v>482.32003193</v>
      </c>
      <c r="F27" s="20" t="n">
        <v>2.78761088</v>
      </c>
      <c r="G27" s="18" t="n">
        <v>499.50853754</v>
      </c>
      <c r="H27" s="20" t="n">
        <v>4.2661089</v>
      </c>
      <c r="I27" s="18" t="n">
        <v>492.56164323</v>
      </c>
      <c r="J27" s="20" t="n">
        <v>1.75962392</v>
      </c>
      <c r="K27" s="18" t="s">
        <v>182</v>
      </c>
      <c r="L27" s="20" t="s">
        <v>182</v>
      </c>
      <c r="M27" s="18" t="s">
        <v>182</v>
      </c>
      <c r="N27" s="20" t="s">
        <v>182</v>
      </c>
      <c r="O27" s="18" t="s">
        <v>182</v>
      </c>
      <c r="P27" s="20" t="s">
        <v>182</v>
      </c>
      <c r="Q27" s="18" t="s">
        <v>182</v>
      </c>
      <c r="R27" s="20" t="s">
        <v>182</v>
      </c>
      <c r="S27" s="18" t="n">
        <v>415.11653227</v>
      </c>
      <c r="T27" s="20" t="n">
        <v>5.16063359</v>
      </c>
    </row>
    <row r="28" spans="1:20">
      <c r="A28" s="15" t="s">
        <v>203</v>
      </c>
      <c r="B28" s="17" t="n">
        <v>7568</v>
      </c>
      <c r="C28" s="18">
        <f>(120.0/B28*100)</f>
        <v/>
      </c>
      <c r="D28" s="19" t="n">
        <v>7448</v>
      </c>
      <c r="E28" s="18" t="n">
        <v>403.9603152</v>
      </c>
      <c r="F28" s="20" t="n">
        <v>4.76801412</v>
      </c>
      <c r="G28" s="18" t="n">
        <v>395.42168443</v>
      </c>
      <c r="H28" s="20" t="n">
        <v>5.46768863</v>
      </c>
      <c r="I28" s="18" t="n">
        <v>411.99753359</v>
      </c>
      <c r="J28" s="20" t="n">
        <v>2.25017659</v>
      </c>
      <c r="K28" s="18" t="s">
        <v>182</v>
      </c>
      <c r="L28" s="20" t="s">
        <v>182</v>
      </c>
      <c r="M28" s="18" t="s">
        <v>182</v>
      </c>
      <c r="N28" s="20" t="s">
        <v>182</v>
      </c>
      <c r="O28" s="18" t="s">
        <v>182</v>
      </c>
      <c r="P28" s="20" t="s">
        <v>182</v>
      </c>
      <c r="Q28" s="18" t="s">
        <v>182</v>
      </c>
      <c r="R28" s="20" t="s">
        <v>182</v>
      </c>
      <c r="S28" s="18" t="n">
        <v>360.59980533</v>
      </c>
      <c r="T28" s="20" t="n">
        <v>10.90780051</v>
      </c>
    </row>
    <row r="29" spans="1:20">
      <c r="A29" s="15" t="s">
        <v>204</v>
      </c>
      <c r="B29" s="17" t="n">
        <v>5385</v>
      </c>
      <c r="C29" s="18">
        <f>(35.0/B29*100)</f>
        <v/>
      </c>
      <c r="D29" s="19" t="n">
        <v>5350</v>
      </c>
      <c r="E29" s="18" t="n">
        <v>496.09372523</v>
      </c>
      <c r="F29" s="20" t="n">
        <v>4.45742284</v>
      </c>
      <c r="G29" s="18" t="n">
        <v>524.60844332</v>
      </c>
      <c r="H29" s="20" t="n">
        <v>3.70053258</v>
      </c>
      <c r="I29" s="18" t="n">
        <v>521.82763657</v>
      </c>
      <c r="J29" s="20" t="n">
        <v>2.62270984</v>
      </c>
      <c r="K29" s="18" t="s">
        <v>182</v>
      </c>
      <c r="L29" s="20" t="s">
        <v>182</v>
      </c>
      <c r="M29" s="18" t="s">
        <v>182</v>
      </c>
      <c r="N29" s="20" t="s">
        <v>182</v>
      </c>
      <c r="O29" s="18" t="n">
        <v>335.3902018</v>
      </c>
      <c r="P29" s="20" t="n">
        <v>12.1685767</v>
      </c>
      <c r="Q29" s="18" t="s">
        <v>182</v>
      </c>
      <c r="R29" s="20" t="s">
        <v>182</v>
      </c>
      <c r="S29" s="18" t="n">
        <v>450.04125151</v>
      </c>
      <c r="T29" s="20" t="n">
        <v>15.56725455</v>
      </c>
    </row>
    <row r="30" spans="1:20">
      <c r="A30" s="15" t="s">
        <v>205</v>
      </c>
      <c r="B30" s="17" t="n">
        <v>4520</v>
      </c>
      <c r="C30" s="18">
        <f>(497.0/B30*100)</f>
        <v/>
      </c>
      <c r="D30" s="19" t="n">
        <v>4023</v>
      </c>
      <c r="E30" s="18" t="n">
        <v>500.29005367</v>
      </c>
      <c r="F30" s="20" t="n">
        <v>5.97241604</v>
      </c>
      <c r="G30" s="18" t="n">
        <v>505.3531421</v>
      </c>
      <c r="H30" s="20" t="n">
        <v>4.07622746</v>
      </c>
      <c r="I30" s="18" t="n">
        <v>496.79496389</v>
      </c>
      <c r="J30" s="20" t="n">
        <v>2.59305654</v>
      </c>
      <c r="K30" s="18" t="s">
        <v>182</v>
      </c>
      <c r="L30" s="20" t="s">
        <v>182</v>
      </c>
      <c r="M30" s="18" t="s">
        <v>182</v>
      </c>
      <c r="N30" s="20" t="s">
        <v>182</v>
      </c>
      <c r="O30" s="18" t="s">
        <v>182</v>
      </c>
      <c r="P30" s="20" t="s">
        <v>182</v>
      </c>
      <c r="Q30" s="18" t="s">
        <v>182</v>
      </c>
      <c r="R30" s="20" t="s">
        <v>182</v>
      </c>
      <c r="S30" s="18" t="n">
        <v>413.46048676</v>
      </c>
      <c r="T30" s="20" t="n">
        <v>8.30244787</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(12.0/B32*100)</f>
        <v/>
      </c>
      <c r="D32" s="19" t="n">
        <v>4466</v>
      </c>
      <c r="E32" s="18" t="n">
        <v>481.0502185</v>
      </c>
      <c r="F32" s="20" t="n">
        <v>4.26474769</v>
      </c>
      <c r="G32" s="18" t="n">
        <v>498.15769473</v>
      </c>
      <c r="H32" s="20" t="n">
        <v>3.95593531</v>
      </c>
      <c r="I32" s="18" t="n">
        <v>515.85559382</v>
      </c>
      <c r="J32" s="20" t="n">
        <v>2.52764958</v>
      </c>
      <c r="K32" s="18" t="s">
        <v>182</v>
      </c>
      <c r="L32" s="20" t="s">
        <v>182</v>
      </c>
      <c r="M32" s="18" t="s">
        <v>182</v>
      </c>
      <c r="N32" s="20" t="s">
        <v>182</v>
      </c>
      <c r="O32" s="18" t="s">
        <v>182</v>
      </c>
      <c r="P32" s="20" t="s">
        <v>182</v>
      </c>
      <c r="Q32" s="18" t="s">
        <v>182</v>
      </c>
      <c r="R32" s="20" t="s">
        <v>182</v>
      </c>
      <c r="S32" s="18" t="n">
        <v>418.42708207</v>
      </c>
      <c r="T32" s="20" t="n">
        <v>15.36675173</v>
      </c>
    </row>
    <row r="33" spans="1:20">
      <c r="A33" s="15" t="s">
        <v>208</v>
      </c>
      <c r="B33" s="17" t="n">
        <v>7325</v>
      </c>
      <c r="C33" s="18">
        <f>(212.0/B33*100)</f>
        <v/>
      </c>
      <c r="D33" s="19" t="n">
        <v>7113</v>
      </c>
      <c r="E33" s="18" t="n">
        <v>441.89891554</v>
      </c>
      <c r="F33" s="20" t="n">
        <v>4.14510817</v>
      </c>
      <c r="G33" s="18" t="n">
        <v>481.08113509</v>
      </c>
      <c r="H33" s="20" t="n">
        <v>5.66490519</v>
      </c>
      <c r="I33" s="18" t="n">
        <v>506.58228825</v>
      </c>
      <c r="J33" s="20" t="n">
        <v>2.61632171</v>
      </c>
      <c r="K33" s="18" t="s">
        <v>182</v>
      </c>
      <c r="L33" s="20" t="s">
        <v>182</v>
      </c>
      <c r="M33" s="18" t="s">
        <v>182</v>
      </c>
      <c r="N33" s="20" t="s">
        <v>182</v>
      </c>
      <c r="O33" s="18" t="s">
        <v>182</v>
      </c>
      <c r="P33" s="20" t="s">
        <v>182</v>
      </c>
      <c r="Q33" s="18" t="s">
        <v>182</v>
      </c>
      <c r="R33" s="20" t="s">
        <v>182</v>
      </c>
      <c r="S33" s="18" t="n">
        <v>412.61652607</v>
      </c>
      <c r="T33" s="20" t="n">
        <v>11.03677116</v>
      </c>
    </row>
    <row r="34" spans="1:20">
      <c r="A34" s="15" t="s">
        <v>209</v>
      </c>
      <c r="B34" s="17" t="n">
        <v>6350</v>
      </c>
      <c r="C34" s="18">
        <f>(76.0/B34*100)</f>
        <v/>
      </c>
      <c r="D34" s="19" t="n">
        <v>6274</v>
      </c>
      <c r="E34" s="18" t="n">
        <v>456.18874507</v>
      </c>
      <c r="F34" s="20" t="n">
        <v>4.13114513</v>
      </c>
      <c r="G34" s="18" t="n">
        <v>469.4416608</v>
      </c>
      <c r="H34" s="20" t="n">
        <v>5.10506728</v>
      </c>
      <c r="I34" s="18" t="n">
        <v>491.87099099</v>
      </c>
      <c r="J34" s="20" t="n">
        <v>2.39142448</v>
      </c>
      <c r="K34" s="18" t="s">
        <v>182</v>
      </c>
      <c r="L34" s="20" t="s">
        <v>182</v>
      </c>
      <c r="M34" s="18" t="s">
        <v>182</v>
      </c>
      <c r="N34" s="20" t="s">
        <v>182</v>
      </c>
      <c r="O34" s="18" t="n">
        <v>336.51078337</v>
      </c>
      <c r="P34" s="20" t="n">
        <v>12.24828707</v>
      </c>
      <c r="Q34" s="18" t="s">
        <v>182</v>
      </c>
      <c r="R34" s="20" t="s">
        <v>182</v>
      </c>
      <c r="S34" s="18" t="n">
        <v>378.30585289</v>
      </c>
      <c r="T34" s="20" t="n">
        <v>11.46194367</v>
      </c>
    </row>
    <row r="35" spans="1:20">
      <c r="A35" s="15" t="s">
        <v>210</v>
      </c>
      <c r="B35" s="17" t="n">
        <v>6406</v>
      </c>
      <c r="C35" s="18">
        <f>(67.0/B35*100)</f>
        <v/>
      </c>
      <c r="D35" s="19" t="n">
        <v>6339</v>
      </c>
      <c r="E35" s="18" t="n">
        <v>476.13579573</v>
      </c>
      <c r="F35" s="20" t="n">
        <v>4.54962443</v>
      </c>
      <c r="G35" s="18" t="n">
        <v>494.54486243</v>
      </c>
      <c r="H35" s="20" t="n">
        <v>5.57666268</v>
      </c>
      <c r="I35" s="18" t="n">
        <v>521.75444564</v>
      </c>
      <c r="J35" s="20" t="n">
        <v>1.6205569</v>
      </c>
      <c r="K35" s="18" t="s">
        <v>182</v>
      </c>
      <c r="L35" s="20" t="s">
        <v>182</v>
      </c>
      <c r="M35" s="18" t="s">
        <v>182</v>
      </c>
      <c r="N35" s="20" t="s">
        <v>182</v>
      </c>
      <c r="O35" s="18" t="n">
        <v>349.78970242</v>
      </c>
      <c r="P35" s="20" t="n">
        <v>6.90672373</v>
      </c>
      <c r="Q35" s="18" t="s">
        <v>182</v>
      </c>
      <c r="R35" s="20" t="s">
        <v>182</v>
      </c>
      <c r="S35" s="18" t="n">
        <v>430.25873218</v>
      </c>
      <c r="T35" s="20" t="n">
        <v>8.72853982</v>
      </c>
    </row>
    <row r="36" spans="1:20">
      <c r="A36" s="15" t="s">
        <v>211</v>
      </c>
      <c r="B36" s="17" t="n">
        <v>6736</v>
      </c>
      <c r="C36" s="18">
        <f>(41.0/B36*100)</f>
        <v/>
      </c>
      <c r="D36" s="19" t="n">
        <v>6695</v>
      </c>
      <c r="E36" s="18" t="n">
        <v>502.06687937</v>
      </c>
      <c r="F36" s="20" t="n">
        <v>3.34602783</v>
      </c>
      <c r="G36" s="18" t="n">
        <v>503.00105271</v>
      </c>
      <c r="H36" s="20" t="n">
        <v>3.21528276</v>
      </c>
      <c r="I36" s="18" t="n">
        <v>477.94228374</v>
      </c>
      <c r="J36" s="20" t="n">
        <v>2.36561909</v>
      </c>
      <c r="K36" s="18" t="s">
        <v>182</v>
      </c>
      <c r="L36" s="20" t="s">
        <v>182</v>
      </c>
      <c r="M36" s="18" t="s">
        <v>182</v>
      </c>
      <c r="N36" s="20" t="s">
        <v>182</v>
      </c>
      <c r="O36" s="18" t="s">
        <v>182</v>
      </c>
      <c r="P36" s="20" t="s">
        <v>182</v>
      </c>
      <c r="Q36" s="18" t="s">
        <v>182</v>
      </c>
      <c r="R36" s="20" t="s">
        <v>182</v>
      </c>
      <c r="S36" s="18" t="n">
        <v>403.47926656</v>
      </c>
      <c r="T36" s="20" t="n">
        <v>11.09561754</v>
      </c>
    </row>
    <row r="37" spans="1:20">
      <c r="A37" s="15" t="s">
        <v>212</v>
      </c>
      <c r="B37" s="17" t="n">
        <v>5458</v>
      </c>
      <c r="C37" s="18">
        <f>(223.0/B37*100)</f>
        <v/>
      </c>
      <c r="D37" s="19" t="n">
        <v>5235</v>
      </c>
      <c r="E37" s="18" t="n">
        <v>464.0219075</v>
      </c>
      <c r="F37" s="20" t="n">
        <v>4.34380959</v>
      </c>
      <c r="G37" s="18" t="n">
        <v>500.89324821</v>
      </c>
      <c r="H37" s="20" t="n">
        <v>5.15360177</v>
      </c>
      <c r="I37" s="18" t="n">
        <v>509.03049232</v>
      </c>
      <c r="J37" s="20" t="n">
        <v>2.98457579</v>
      </c>
      <c r="K37" s="18" t="s">
        <v>182</v>
      </c>
      <c r="L37" s="20" t="s">
        <v>182</v>
      </c>
      <c r="M37" s="18" t="s">
        <v>182</v>
      </c>
      <c r="N37" s="20" t="s">
        <v>182</v>
      </c>
      <c r="O37" s="18" t="s">
        <v>182</v>
      </c>
      <c r="P37" s="20" t="s">
        <v>182</v>
      </c>
      <c r="Q37" s="18" t="s">
        <v>182</v>
      </c>
      <c r="R37" s="20" t="s">
        <v>182</v>
      </c>
      <c r="S37" s="18" t="n">
        <v>413.42448566</v>
      </c>
      <c r="T37" s="20" t="n">
        <v>8.321459620000001</v>
      </c>
    </row>
    <row r="38" spans="1:20">
      <c r="A38" s="15" t="s">
        <v>213</v>
      </c>
      <c r="B38" s="17" t="n">
        <v>5860</v>
      </c>
      <c r="C38" s="18">
        <f>(60.0/B38*100)</f>
        <v/>
      </c>
      <c r="D38" s="19" t="n">
        <v>5800</v>
      </c>
      <c r="E38" s="18" t="n">
        <v>494.56421184</v>
      </c>
      <c r="F38" s="20" t="n">
        <v>5.66693299</v>
      </c>
      <c r="G38" s="18" t="n">
        <v>533.43302337</v>
      </c>
      <c r="H38" s="20" t="n">
        <v>5.32038765</v>
      </c>
      <c r="I38" s="18" t="n">
        <v>529.65632379</v>
      </c>
      <c r="J38" s="20" t="n">
        <v>2.81740476</v>
      </c>
      <c r="K38" s="18" t="s">
        <v>182</v>
      </c>
      <c r="L38" s="20" t="s">
        <v>182</v>
      </c>
      <c r="M38" s="18" t="s">
        <v>182</v>
      </c>
      <c r="N38" s="20" t="s">
        <v>182</v>
      </c>
      <c r="O38" s="18" t="s">
        <v>182</v>
      </c>
      <c r="P38" s="20" t="s">
        <v>182</v>
      </c>
      <c r="Q38" s="18" t="s">
        <v>182</v>
      </c>
      <c r="R38" s="20" t="s">
        <v>182</v>
      </c>
      <c r="S38" s="18" t="n">
        <v>436.08466018</v>
      </c>
      <c r="T38" s="20" t="n">
        <v>7.22014957</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(5658.0/B40*100)</f>
        <v/>
      </c>
      <c r="D40" s="19" t="n">
        <v>8499</v>
      </c>
      <c r="E40" s="18" t="n">
        <v>493.73079941</v>
      </c>
      <c r="F40" s="20" t="n">
        <v>4.51305006</v>
      </c>
      <c r="G40" s="18" t="n">
        <v>508.80453719</v>
      </c>
      <c r="H40" s="20" t="n">
        <v>3.52717014</v>
      </c>
      <c r="I40" s="18" t="n">
        <v>491.39368914</v>
      </c>
      <c r="J40" s="20" t="n">
        <v>3.47385918</v>
      </c>
      <c r="K40" s="18" t="s">
        <v>182</v>
      </c>
      <c r="L40" s="20" t="s">
        <v>182</v>
      </c>
      <c r="M40" s="18" t="s">
        <v>182</v>
      </c>
      <c r="N40" s="20" t="s">
        <v>182</v>
      </c>
      <c r="O40" s="18" t="n">
        <v>491.16464222</v>
      </c>
      <c r="P40" s="20" t="n">
        <v>2.5540442</v>
      </c>
      <c r="Q40" s="18" t="s">
        <v>182</v>
      </c>
      <c r="R40" s="20" t="s">
        <v>182</v>
      </c>
      <c r="S40" s="18" t="n">
        <v>406.7399773</v>
      </c>
      <c r="T40" s="20" t="n">
        <v>9.96700937</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(2698.0/B46*100)</f>
        <v/>
      </c>
      <c r="D46" s="19" t="n">
        <v>20443</v>
      </c>
      <c r="E46" s="18" t="n">
        <v>381.16092695</v>
      </c>
      <c r="F46" s="20" t="n">
        <v>4.2790865</v>
      </c>
      <c r="G46" s="18" t="n">
        <v>392.21228018</v>
      </c>
      <c r="H46" s="20" t="n">
        <v>6.67234191</v>
      </c>
      <c r="I46" s="18" t="n">
        <v>391.34320315</v>
      </c>
      <c r="J46" s="20" t="n">
        <v>3.28418839</v>
      </c>
      <c r="K46" s="18" t="s">
        <v>182</v>
      </c>
      <c r="L46" s="20" t="s">
        <v>182</v>
      </c>
      <c r="M46" s="18" t="s">
        <v>182</v>
      </c>
      <c r="N46" s="20" t="s">
        <v>182</v>
      </c>
      <c r="O46" s="18" t="s">
        <v>182</v>
      </c>
      <c r="P46" s="20" t="s">
        <v>182</v>
      </c>
      <c r="Q46" s="18" t="s">
        <v>182</v>
      </c>
      <c r="R46" s="20" t="s">
        <v>182</v>
      </c>
      <c r="S46" s="18" t="n">
        <v>349.32455784</v>
      </c>
      <c r="T46" s="20" t="n">
        <v>4.76690301</v>
      </c>
    </row>
    <row r="47" spans="1:20">
      <c r="A47" s="15" t="s">
        <v>222</v>
      </c>
      <c r="B47" s="17" t="n">
        <v>5928</v>
      </c>
      <c r="C47" s="18">
        <f>(101.0/B47*100)</f>
        <v/>
      </c>
      <c r="D47" s="19" t="n">
        <v>5827</v>
      </c>
      <c r="E47" s="18" t="n">
        <v>430.50647586</v>
      </c>
      <c r="F47" s="20" t="n">
        <v>4.8587459</v>
      </c>
      <c r="G47" s="18" t="n">
        <v>444.88912983</v>
      </c>
      <c r="H47" s="20" t="n">
        <v>6.06530177</v>
      </c>
      <c r="I47" s="18" t="n">
        <v>459.35480459</v>
      </c>
      <c r="J47" s="20" t="n">
        <v>3.82884704</v>
      </c>
      <c r="K47" s="18" t="s">
        <v>182</v>
      </c>
      <c r="L47" s="20" t="s">
        <v>182</v>
      </c>
      <c r="M47" s="18" t="s">
        <v>182</v>
      </c>
      <c r="N47" s="20" t="s">
        <v>182</v>
      </c>
      <c r="O47" s="18" t="s">
        <v>182</v>
      </c>
      <c r="P47" s="20" t="s">
        <v>182</v>
      </c>
      <c r="Q47" s="18" t="s">
        <v>182</v>
      </c>
      <c r="R47" s="20" t="s">
        <v>182</v>
      </c>
      <c r="S47" s="18" t="n">
        <v>368.46652077</v>
      </c>
      <c r="T47" s="20" t="n">
        <v>6.03887973</v>
      </c>
    </row>
    <row r="48" spans="1:20">
      <c r="A48" s="15" t="s">
        <v>223</v>
      </c>
      <c r="B48" s="17" t="n">
        <v>9841</v>
      </c>
      <c r="C48" s="18">
        <f>(19.0/B48*100)</f>
        <v/>
      </c>
      <c r="D48" s="19" t="n">
        <v>9822</v>
      </c>
      <c r="E48" s="18" t="n">
        <v>516.37716945</v>
      </c>
      <c r="F48" s="20" t="n">
        <v>6.5362884</v>
      </c>
      <c r="G48" s="18" t="n">
        <v>537.1185425800001</v>
      </c>
      <c r="H48" s="20" t="n">
        <v>7.27687534</v>
      </c>
      <c r="I48" s="18" t="n">
        <v>535.62818353</v>
      </c>
      <c r="J48" s="20" t="n">
        <v>5.0156959</v>
      </c>
      <c r="K48" s="18" t="s">
        <v>182</v>
      </c>
      <c r="L48" s="20" t="s">
        <v>182</v>
      </c>
      <c r="M48" s="18" t="s">
        <v>182</v>
      </c>
      <c r="N48" s="20" t="s">
        <v>182</v>
      </c>
      <c r="O48" s="18" t="s">
        <v>182</v>
      </c>
      <c r="P48" s="20" t="s">
        <v>182</v>
      </c>
      <c r="Q48" s="18" t="s">
        <v>182</v>
      </c>
      <c r="R48" s="20" t="s">
        <v>182</v>
      </c>
      <c r="S48" s="18" t="n">
        <v>459.148665</v>
      </c>
      <c r="T48" s="20" t="n">
        <v>18.51505391</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(941.0/B50*100)</f>
        <v/>
      </c>
      <c r="D50" s="19" t="n">
        <v>10854</v>
      </c>
      <c r="E50" s="18" t="n">
        <v>385.33685262</v>
      </c>
      <c r="F50" s="20" t="n">
        <v>3.7617277</v>
      </c>
      <c r="G50" s="18" t="n">
        <v>395.79051278</v>
      </c>
      <c r="H50" s="20" t="n">
        <v>4.34117499</v>
      </c>
      <c r="I50" s="18" t="n">
        <v>397.19954194</v>
      </c>
      <c r="J50" s="20" t="n">
        <v>2.53186526</v>
      </c>
      <c r="K50" s="18" t="s">
        <v>182</v>
      </c>
      <c r="L50" s="20" t="s">
        <v>182</v>
      </c>
      <c r="M50" s="18" t="s">
        <v>182</v>
      </c>
      <c r="N50" s="20" t="s">
        <v>182</v>
      </c>
      <c r="O50" s="18" t="s">
        <v>182</v>
      </c>
      <c r="P50" s="20" t="s">
        <v>182</v>
      </c>
      <c r="Q50" s="18" t="s">
        <v>182</v>
      </c>
      <c r="R50" s="20" t="s">
        <v>182</v>
      </c>
      <c r="S50" s="18" t="n">
        <v>349.31981591</v>
      </c>
      <c r="T50" s="20" t="n">
        <v>7.77588133</v>
      </c>
    </row>
    <row r="51" spans="1:20">
      <c r="A51" s="15" t="s">
        <v>226</v>
      </c>
      <c r="B51" s="17" t="n">
        <v>6866</v>
      </c>
      <c r="C51" s="18">
        <f>(115.0/B51*100)</f>
        <v/>
      </c>
      <c r="D51" s="19" t="n">
        <v>6751</v>
      </c>
      <c r="E51" s="18" t="n">
        <v>403.21172496</v>
      </c>
      <c r="F51" s="20" t="n">
        <v>3.33039989</v>
      </c>
      <c r="G51" s="18" t="n">
        <v>414.2506876</v>
      </c>
      <c r="H51" s="20" t="n">
        <v>6.22027479</v>
      </c>
      <c r="I51" s="18" t="n">
        <v>404.60461934</v>
      </c>
      <c r="J51" s="20" t="n">
        <v>2.98190052</v>
      </c>
      <c r="K51" s="18" t="s">
        <v>182</v>
      </c>
      <c r="L51" s="20" t="s">
        <v>182</v>
      </c>
      <c r="M51" s="18" t="s">
        <v>182</v>
      </c>
      <c r="N51" s="20" t="s">
        <v>182</v>
      </c>
      <c r="O51" s="18" t="n">
        <v>380.5422133</v>
      </c>
      <c r="P51" s="20" t="n">
        <v>4.31283207</v>
      </c>
      <c r="Q51" s="18" t="s">
        <v>182</v>
      </c>
      <c r="R51" s="20" t="s">
        <v>182</v>
      </c>
      <c r="S51" s="18" t="n">
        <v>376.89448904</v>
      </c>
      <c r="T51" s="20" t="n">
        <v>5.33867396</v>
      </c>
    </row>
    <row r="52" spans="1:20">
      <c r="A52" s="15" t="s">
        <v>227</v>
      </c>
      <c r="B52" s="17" t="n">
        <v>5809</v>
      </c>
      <c r="C52" s="18">
        <f>(115.0/B52*100)</f>
        <v/>
      </c>
      <c r="D52" s="19" t="n">
        <v>5694</v>
      </c>
      <c r="E52" s="18" t="n">
        <v>427.62973723</v>
      </c>
      <c r="F52" s="20" t="n">
        <v>5.38433528</v>
      </c>
      <c r="G52" s="18" t="n">
        <v>451.21011821</v>
      </c>
      <c r="H52" s="20" t="n">
        <v>5.79502999</v>
      </c>
      <c r="I52" s="18" t="n">
        <v>475.20645741</v>
      </c>
      <c r="J52" s="20" t="n">
        <v>2.71158346</v>
      </c>
      <c r="K52" s="18" t="s">
        <v>182</v>
      </c>
      <c r="L52" s="20" t="s">
        <v>182</v>
      </c>
      <c r="M52" s="18" t="s">
        <v>182</v>
      </c>
      <c r="N52" s="20" t="s">
        <v>182</v>
      </c>
      <c r="O52" s="18" t="s">
        <v>182</v>
      </c>
      <c r="P52" s="20" t="s">
        <v>182</v>
      </c>
      <c r="Q52" s="18" t="s">
        <v>182</v>
      </c>
      <c r="R52" s="20" t="s">
        <v>182</v>
      </c>
      <c r="S52" s="18" t="n">
        <v>377.16327793</v>
      </c>
      <c r="T52" s="20" t="n">
        <v>8.754191970000001</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(429.0/B54*100)</f>
        <v/>
      </c>
      <c r="D54" s="19" t="n">
        <v>4311</v>
      </c>
      <c r="E54" s="18" t="n">
        <v>329.89248835</v>
      </c>
      <c r="F54" s="20" t="n">
        <v>4.03487649</v>
      </c>
      <c r="G54" s="18" t="n">
        <v>341.0489526</v>
      </c>
      <c r="H54" s="20" t="n">
        <v>5.80797328</v>
      </c>
      <c r="I54" s="18" t="n">
        <v>338.91278826</v>
      </c>
      <c r="J54" s="20" t="n">
        <v>4.01922455</v>
      </c>
      <c r="K54" s="18" t="s">
        <v>182</v>
      </c>
      <c r="L54" s="20" t="s">
        <v>182</v>
      </c>
      <c r="M54" s="18" t="s">
        <v>182</v>
      </c>
      <c r="N54" s="20" t="s">
        <v>182</v>
      </c>
      <c r="O54" s="18" t="s">
        <v>182</v>
      </c>
      <c r="P54" s="20" t="s">
        <v>182</v>
      </c>
      <c r="Q54" s="18" t="s">
        <v>182</v>
      </c>
      <c r="R54" s="20" t="s">
        <v>182</v>
      </c>
      <c r="S54" s="18" t="n">
        <v>284.18189194</v>
      </c>
      <c r="T54" s="20" t="n">
        <v>4.64430082</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(79.0/B56*100)</f>
        <v/>
      </c>
      <c r="D56" s="19" t="n">
        <v>5280</v>
      </c>
      <c r="E56" s="18" t="n">
        <v>518.6421612</v>
      </c>
      <c r="F56" s="20" t="n">
        <v>5.64481212</v>
      </c>
      <c r="G56" s="18" t="n">
        <v>528.15959307</v>
      </c>
      <c r="H56" s="20" t="n">
        <v>6.62742559</v>
      </c>
      <c r="I56" s="18" t="n">
        <v>555.21987847</v>
      </c>
      <c r="J56" s="20" t="n">
        <v>3.04458299</v>
      </c>
      <c r="K56" s="18" t="s">
        <v>182</v>
      </c>
      <c r="L56" s="20" t="s">
        <v>182</v>
      </c>
      <c r="M56" s="18" t="s">
        <v>182</v>
      </c>
      <c r="N56" s="20" t="s">
        <v>182</v>
      </c>
      <c r="O56" s="18" t="s">
        <v>182</v>
      </c>
      <c r="P56" s="20" t="s">
        <v>182</v>
      </c>
      <c r="Q56" s="18" t="s">
        <v>182</v>
      </c>
      <c r="R56" s="20" t="s">
        <v>182</v>
      </c>
      <c r="S56" s="18" t="n">
        <v>481.84541072</v>
      </c>
      <c r="T56" s="20" t="n">
        <v>20.48926479</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(252.0/B61*100)</f>
        <v/>
      </c>
      <c r="D61" s="19" t="n">
        <v>6273</v>
      </c>
      <c r="E61" s="18" t="n">
        <v>447.04544249</v>
      </c>
      <c r="F61" s="20" t="n">
        <v>4.42451057</v>
      </c>
      <c r="G61" s="18" t="n">
        <v>471.78208788</v>
      </c>
      <c r="H61" s="20" t="n">
        <v>5.02558932</v>
      </c>
      <c r="I61" s="18" t="n">
        <v>489.82585303</v>
      </c>
      <c r="J61" s="20" t="n">
        <v>2.40493242</v>
      </c>
      <c r="K61" s="18" t="s">
        <v>182</v>
      </c>
      <c r="L61" s="20" t="s">
        <v>182</v>
      </c>
      <c r="M61" s="18" t="s">
        <v>182</v>
      </c>
      <c r="N61" s="20" t="s">
        <v>182</v>
      </c>
      <c r="O61" s="18" t="s">
        <v>182</v>
      </c>
      <c r="P61" s="20" t="s">
        <v>182</v>
      </c>
      <c r="Q61" s="18" t="s">
        <v>182</v>
      </c>
      <c r="R61" s="20" t="s">
        <v>182</v>
      </c>
      <c r="S61" s="18" t="n">
        <v>397.26767556</v>
      </c>
      <c r="T61" s="20" t="n">
        <v>7.81235855</v>
      </c>
    </row>
    <row r="62" spans="1:20">
      <c r="A62" s="15" t="s">
        <v>237</v>
      </c>
      <c r="B62" s="17" t="n">
        <v>4476</v>
      </c>
      <c r="C62" s="18">
        <f>(5.0/B62*100)</f>
        <v/>
      </c>
      <c r="D62" s="19" t="n">
        <v>4471</v>
      </c>
      <c r="E62" s="18" t="n">
        <v>519.56847081</v>
      </c>
      <c r="F62" s="20" t="n">
        <v>4.94496714</v>
      </c>
      <c r="G62" s="18" t="n">
        <v>524.8200493099999</v>
      </c>
      <c r="H62" s="20" t="n">
        <v>4.60099638</v>
      </c>
      <c r="I62" s="18" t="n">
        <v>549.57893783</v>
      </c>
      <c r="J62" s="20" t="n">
        <v>1.24726775</v>
      </c>
      <c r="K62" s="18" t="s">
        <v>182</v>
      </c>
      <c r="L62" s="20" t="s">
        <v>182</v>
      </c>
      <c r="M62" s="18" t="s">
        <v>182</v>
      </c>
      <c r="N62" s="20" t="s">
        <v>182</v>
      </c>
      <c r="O62" s="18" t="s">
        <v>182</v>
      </c>
      <c r="P62" s="20" t="s">
        <v>182</v>
      </c>
      <c r="Q62" s="18" t="s">
        <v>182</v>
      </c>
      <c r="R62" s="20" t="s">
        <v>182</v>
      </c>
      <c r="S62" s="18" t="n">
        <v>482.89867133</v>
      </c>
      <c r="T62" s="20" t="n">
        <v>21.91389786</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382.83262701</v>
      </c>
      <c r="F67" s="20" t="n">
        <v>4.46339558</v>
      </c>
      <c r="G67" s="18" t="n">
        <v>393.34531387</v>
      </c>
      <c r="H67" s="20" t="n">
        <v>6.07169642</v>
      </c>
      <c r="I67" s="18" t="n">
        <v>388.5686577</v>
      </c>
      <c r="J67" s="20" t="n">
        <v>2.76846957</v>
      </c>
      <c r="K67" s="18" t="s">
        <v>182</v>
      </c>
      <c r="L67" s="20" t="s">
        <v>182</v>
      </c>
      <c r="M67" s="18" t="s">
        <v>182</v>
      </c>
      <c r="N67" s="20" t="s">
        <v>182</v>
      </c>
      <c r="O67" s="18" t="s">
        <v>182</v>
      </c>
      <c r="P67" s="20" t="s">
        <v>182</v>
      </c>
      <c r="Q67" s="18" t="s">
        <v>182</v>
      </c>
      <c r="R67" s="20" t="s">
        <v>182</v>
      </c>
      <c r="S67" s="18" t="n">
        <v>301.73433152</v>
      </c>
      <c r="T67" s="20" t="n">
        <v>10.88739811</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494.67339375</v>
      </c>
      <c r="F70" s="20" t="n">
        <v>4.67098674</v>
      </c>
      <c r="G70" s="18" t="n">
        <v>502.52693721</v>
      </c>
      <c r="H70" s="20" t="n">
        <v>5.27777806</v>
      </c>
      <c r="I70" s="18" t="n">
        <v>499.67906769</v>
      </c>
      <c r="J70" s="20" t="n">
        <v>3.16332432</v>
      </c>
      <c r="K70" s="18" t="s">
        <v>182</v>
      </c>
      <c r="L70" s="20" t="s">
        <v>182</v>
      </c>
      <c r="M70" s="18" t="s">
        <v>182</v>
      </c>
      <c r="N70" s="20" t="s">
        <v>182</v>
      </c>
      <c r="O70" s="18" t="s">
        <v>182</v>
      </c>
      <c r="P70" s="20" t="s">
        <v>182</v>
      </c>
      <c r="Q70" s="18" t="s">
        <v>182</v>
      </c>
      <c r="R70" s="20" t="s">
        <v>182</v>
      </c>
      <c r="S70" s="18" t="n">
        <v>426.72793501</v>
      </c>
      <c r="T70" s="20" t="n">
        <v>7.38684237</v>
      </c>
    </row>
    <row r="71" spans="1:20">
      <c r="A71" s="15" t="s">
        <v>246</v>
      </c>
      <c r="B71" s="17" t="n">
        <v>6115</v>
      </c>
      <c r="C71" s="18">
        <f>(105.0/B71*100)</f>
        <v/>
      </c>
      <c r="D71" s="19" t="n">
        <v>6010</v>
      </c>
      <c r="E71" s="18" t="n">
        <v>562.30742718</v>
      </c>
      <c r="F71" s="20" t="n">
        <v>4.78936051</v>
      </c>
      <c r="G71" s="18" t="n">
        <v>555.51982252</v>
      </c>
      <c r="H71" s="20" t="n">
        <v>4.8368563</v>
      </c>
      <c r="I71" s="18" t="n">
        <v>567.12733285</v>
      </c>
      <c r="J71" s="20" t="n">
        <v>1.50009032</v>
      </c>
      <c r="K71" s="18" t="s">
        <v>182</v>
      </c>
      <c r="L71" s="20" t="s">
        <v>182</v>
      </c>
      <c r="M71" s="18" t="s">
        <v>182</v>
      </c>
      <c r="N71" s="20" t="s">
        <v>182</v>
      </c>
      <c r="O71" s="18" t="s">
        <v>182</v>
      </c>
      <c r="P71" s="20" t="s">
        <v>182</v>
      </c>
      <c r="Q71" s="18" t="s">
        <v>182</v>
      </c>
      <c r="R71" s="20" t="s">
        <v>182</v>
      </c>
      <c r="S71" s="18" t="n">
        <v>477.15213822</v>
      </c>
      <c r="T71" s="20" t="n">
        <v>15.40422209</v>
      </c>
    </row>
    <row r="72" spans="1:20">
      <c r="A72" s="15" t="s">
        <v>247</v>
      </c>
      <c r="B72" s="17" t="n">
        <v>7708</v>
      </c>
      <c r="C72" s="18">
        <f>(8.0/B72*100)</f>
        <v/>
      </c>
      <c r="D72" s="19" t="n">
        <v>7700</v>
      </c>
      <c r="E72" s="18" t="n">
        <v>517.80739639</v>
      </c>
      <c r="F72" s="20" t="n">
        <v>6.17853801</v>
      </c>
      <c r="G72" s="18" t="n">
        <v>525.62139417</v>
      </c>
      <c r="H72" s="20" t="n">
        <v>4.95636308</v>
      </c>
      <c r="I72" s="18" t="n">
        <v>547.2585897599999</v>
      </c>
      <c r="J72" s="20" t="n">
        <v>3.20610227</v>
      </c>
      <c r="K72" s="18" t="s">
        <v>182</v>
      </c>
      <c r="L72" s="20" t="s">
        <v>182</v>
      </c>
      <c r="M72" s="18" t="s">
        <v>182</v>
      </c>
      <c r="N72" s="20" t="s">
        <v>182</v>
      </c>
      <c r="O72" s="18" t="s">
        <v>182</v>
      </c>
      <c r="P72" s="20" t="s">
        <v>182</v>
      </c>
      <c r="Q72" s="18" t="s">
        <v>182</v>
      </c>
      <c r="R72" s="20" t="s">
        <v>182</v>
      </c>
      <c r="S72" s="18" t="n">
        <v>463.54524363</v>
      </c>
      <c r="T72" s="20" t="n">
        <v>28.45236797</v>
      </c>
    </row>
    <row r="73" spans="1:20">
      <c r="A73" s="15" t="s">
        <v>248</v>
      </c>
      <c r="B73" s="17" t="n">
        <v>8249</v>
      </c>
      <c r="C73" s="18">
        <f>(222.0/B73*100)</f>
        <v/>
      </c>
      <c r="D73" s="19" t="n">
        <v>8027</v>
      </c>
      <c r="E73" s="18" t="n">
        <v>391.43473251</v>
      </c>
      <c r="F73" s="20" t="n">
        <v>4.66606194</v>
      </c>
      <c r="G73" s="18" t="n">
        <v>395.41971866</v>
      </c>
      <c r="H73" s="20" t="n">
        <v>5.42842907</v>
      </c>
      <c r="I73" s="18" t="n">
        <v>423.73207349</v>
      </c>
      <c r="J73" s="20" t="n">
        <v>3.08414414</v>
      </c>
      <c r="K73" s="18" t="s">
        <v>182</v>
      </c>
      <c r="L73" s="20" t="s">
        <v>182</v>
      </c>
      <c r="M73" s="18" t="s">
        <v>182</v>
      </c>
      <c r="N73" s="20" t="s">
        <v>182</v>
      </c>
      <c r="O73" s="18" t="s">
        <v>182</v>
      </c>
      <c r="P73" s="20" t="s">
        <v>182</v>
      </c>
      <c r="Q73" s="18" t="s">
        <v>182</v>
      </c>
      <c r="R73" s="20" t="s">
        <v>182</v>
      </c>
      <c r="S73" s="18" t="n">
        <v>379.40580915</v>
      </c>
      <c r="T73" s="20" t="n">
        <v>11.71325362</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(266.0/B77*100)</f>
        <v/>
      </c>
      <c r="D77" s="19" t="n">
        <v>5796</v>
      </c>
      <c r="E77" s="18" t="n">
        <v>412.31980399</v>
      </c>
      <c r="F77" s="20" t="n">
        <v>4.29657394</v>
      </c>
      <c r="G77" s="18" t="n">
        <v>424.17741279</v>
      </c>
      <c r="H77" s="20" t="n">
        <v>6.9089286</v>
      </c>
      <c r="I77" s="18" t="n">
        <v>431.445641</v>
      </c>
      <c r="J77" s="20" t="n">
        <v>2.5754698</v>
      </c>
      <c r="K77" s="18" t="s">
        <v>182</v>
      </c>
      <c r="L77" s="20" t="s">
        <v>182</v>
      </c>
      <c r="M77" s="18" t="s">
        <v>182</v>
      </c>
      <c r="N77" s="20" t="s">
        <v>182</v>
      </c>
      <c r="O77" s="18" t="s">
        <v>182</v>
      </c>
      <c r="P77" s="20" t="s">
        <v>182</v>
      </c>
      <c r="Q77" s="18" t="s">
        <v>182</v>
      </c>
      <c r="R77" s="20" t="s">
        <v>182</v>
      </c>
      <c r="S77" s="18" t="n">
        <v>353.81422017</v>
      </c>
      <c r="T77" s="20" t="n">
        <v>3.93942414</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281</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492.33120196</v>
      </c>
      <c r="F7" s="20" t="n">
        <v>1.91513591</v>
      </c>
      <c r="G7" s="18" t="n">
        <v>514.43820066</v>
      </c>
      <c r="H7" s="20" t="n">
        <v>2.84145689</v>
      </c>
      <c r="I7" s="18" t="n">
        <v>493.39665479</v>
      </c>
      <c r="J7" s="20" t="n">
        <v>4.46797103</v>
      </c>
      <c r="K7" s="18" t="s">
        <v>182</v>
      </c>
      <c r="L7" s="20" t="s">
        <v>182</v>
      </c>
      <c r="M7" s="18" t="s">
        <v>182</v>
      </c>
      <c r="N7" s="20" t="s">
        <v>182</v>
      </c>
      <c r="O7" s="18" t="s">
        <v>182</v>
      </c>
      <c r="P7" s="20" t="s">
        <v>182</v>
      </c>
      <c r="Q7" s="18" t="s">
        <v>182</v>
      </c>
      <c r="R7" s="20" t="s">
        <v>182</v>
      </c>
      <c r="S7" s="18" t="n">
        <v>433.27971095</v>
      </c>
      <c r="T7" s="20" t="n">
        <v>8.415998099999999</v>
      </c>
    </row>
    <row r="8" spans="1:20">
      <c r="A8" s="15" t="s">
        <v>183</v>
      </c>
      <c r="B8" s="17" t="n">
        <v>7007</v>
      </c>
      <c r="C8" s="18">
        <f>(128.0/B8*100)</f>
        <v/>
      </c>
      <c r="D8" s="19" t="n">
        <v>6879</v>
      </c>
      <c r="E8" s="18" t="n">
        <v>498.55015693</v>
      </c>
      <c r="F8" s="20" t="n">
        <v>3.03053359</v>
      </c>
      <c r="G8" s="18" t="n">
        <v>510.98799811</v>
      </c>
      <c r="H8" s="20" t="n">
        <v>5.66514066</v>
      </c>
      <c r="I8" s="18" t="n">
        <v>503.39992357</v>
      </c>
      <c r="J8" s="20" t="n">
        <v>5.26737947</v>
      </c>
      <c r="K8" s="18" t="s">
        <v>182</v>
      </c>
      <c r="L8" s="20" t="s">
        <v>182</v>
      </c>
      <c r="M8" s="18" t="s">
        <v>182</v>
      </c>
      <c r="N8" s="20" t="s">
        <v>182</v>
      </c>
      <c r="O8" s="18" t="n">
        <v>301.63126691</v>
      </c>
      <c r="P8" s="20" t="n">
        <v>25.14921031</v>
      </c>
      <c r="Q8" s="18" t="s">
        <v>182</v>
      </c>
      <c r="R8" s="20" t="s">
        <v>182</v>
      </c>
      <c r="S8" s="18" t="n">
        <v>404.74883114</v>
      </c>
      <c r="T8" s="20" t="n">
        <v>9.503559060000001</v>
      </c>
    </row>
    <row r="9" spans="1:20">
      <c r="A9" s="15" t="s">
        <v>184</v>
      </c>
      <c r="B9" s="17" t="n">
        <v>9651</v>
      </c>
      <c r="C9" s="18">
        <f>(475.0/B9*100)</f>
        <v/>
      </c>
      <c r="D9" s="19" t="n">
        <v>9176</v>
      </c>
      <c r="E9" s="18" t="n">
        <v>514.73568891</v>
      </c>
      <c r="F9" s="20" t="n">
        <v>2.63099202</v>
      </c>
      <c r="G9" s="18" t="n">
        <v>520.12992481</v>
      </c>
      <c r="H9" s="20" t="n">
        <v>4.3451254</v>
      </c>
      <c r="I9" s="18" t="n">
        <v>516.41239334</v>
      </c>
      <c r="J9" s="20" t="n">
        <v>3.2305187</v>
      </c>
      <c r="K9" s="18" t="s">
        <v>182</v>
      </c>
      <c r="L9" s="20" t="s">
        <v>182</v>
      </c>
      <c r="M9" s="18" t="s">
        <v>182</v>
      </c>
      <c r="N9" s="20" t="s">
        <v>182</v>
      </c>
      <c r="O9" s="18" t="n">
        <v>357.98454354</v>
      </c>
      <c r="P9" s="20" t="n">
        <v>11.51846445</v>
      </c>
      <c r="Q9" s="18" t="s">
        <v>182</v>
      </c>
      <c r="R9" s="20" t="s">
        <v>182</v>
      </c>
      <c r="S9" s="18" t="n">
        <v>416.27707831</v>
      </c>
      <c r="T9" s="20" t="n">
        <v>8.109005420000001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(102.0/B11*100)</f>
        <v/>
      </c>
      <c r="D11" s="19" t="n">
        <v>6951</v>
      </c>
      <c r="E11" s="18" t="n">
        <v>428.36260487</v>
      </c>
      <c r="F11" s="20" t="n">
        <v>3.61063294</v>
      </c>
      <c r="G11" s="18" t="n">
        <v>431.12405832</v>
      </c>
      <c r="H11" s="20" t="n">
        <v>3.1117806</v>
      </c>
      <c r="I11" s="18" t="n">
        <v>407.01285448</v>
      </c>
      <c r="J11" s="20" t="n">
        <v>4.33581468</v>
      </c>
      <c r="K11" s="18" t="s">
        <v>182</v>
      </c>
      <c r="L11" s="20" t="s">
        <v>182</v>
      </c>
      <c r="M11" s="18" t="s">
        <v>182</v>
      </c>
      <c r="N11" s="20" t="s">
        <v>182</v>
      </c>
      <c r="O11" s="18" t="s">
        <v>182</v>
      </c>
      <c r="P11" s="20" t="s">
        <v>182</v>
      </c>
      <c r="Q11" s="18" t="s">
        <v>182</v>
      </c>
      <c r="R11" s="20" t="s">
        <v>182</v>
      </c>
      <c r="S11" s="18" t="n">
        <v>370.35889099</v>
      </c>
      <c r="T11" s="20" t="n">
        <v>8.926723969999999</v>
      </c>
    </row>
    <row r="12" spans="1:20">
      <c r="A12" s="15" t="s">
        <v>187</v>
      </c>
      <c r="B12" s="17" t="n">
        <v>6894</v>
      </c>
      <c r="C12" s="18">
        <f>(125.0/B12*100)</f>
        <v/>
      </c>
      <c r="D12" s="19" t="n">
        <v>6769</v>
      </c>
      <c r="E12" s="18" t="n">
        <v>495.25182277</v>
      </c>
      <c r="F12" s="20" t="n">
        <v>2.46407488</v>
      </c>
      <c r="G12" s="18" t="n">
        <v>500.3612908</v>
      </c>
      <c r="H12" s="20" t="n">
        <v>3.82137991</v>
      </c>
      <c r="I12" s="18" t="n">
        <v>508.92602481</v>
      </c>
      <c r="J12" s="20" t="n">
        <v>3.44594255</v>
      </c>
      <c r="K12" s="18" t="s">
        <v>182</v>
      </c>
      <c r="L12" s="20" t="s">
        <v>182</v>
      </c>
      <c r="M12" s="18" t="s">
        <v>182</v>
      </c>
      <c r="N12" s="20" t="s">
        <v>182</v>
      </c>
      <c r="O12" s="18" t="n">
        <v>340.98506961</v>
      </c>
      <c r="P12" s="20" t="n">
        <v>12.52444664</v>
      </c>
      <c r="Q12" s="18" t="s">
        <v>182</v>
      </c>
      <c r="R12" s="20" t="s">
        <v>182</v>
      </c>
      <c r="S12" s="18" t="n">
        <v>412.70428154</v>
      </c>
      <c r="T12" s="20" t="n">
        <v>9.295639489999999</v>
      </c>
    </row>
    <row r="13" spans="1:20">
      <c r="A13" s="15" t="s">
        <v>188</v>
      </c>
      <c r="B13" s="17" t="n">
        <v>7161</v>
      </c>
      <c r="C13" s="18">
        <f>(301.0/B13*100)</f>
        <v/>
      </c>
      <c r="D13" s="19" t="n">
        <v>6860</v>
      </c>
      <c r="E13" s="18" t="n">
        <v>506.08071212</v>
      </c>
      <c r="F13" s="20" t="n">
        <v>2.98577487</v>
      </c>
      <c r="G13" s="18" t="n">
        <v>526.03354623</v>
      </c>
      <c r="H13" s="20" t="n">
        <v>2.81890967</v>
      </c>
      <c r="I13" s="18" t="n">
        <v>520.11006207</v>
      </c>
      <c r="J13" s="20" t="n">
        <v>3.55767372</v>
      </c>
      <c r="K13" s="18" t="s">
        <v>182</v>
      </c>
      <c r="L13" s="20" t="s">
        <v>182</v>
      </c>
      <c r="M13" s="18" t="s">
        <v>182</v>
      </c>
      <c r="N13" s="20" t="s">
        <v>182</v>
      </c>
      <c r="O13" s="18" t="n">
        <v>447.51533769</v>
      </c>
      <c r="P13" s="20" t="n">
        <v>5.97365007</v>
      </c>
      <c r="Q13" s="18" t="s">
        <v>182</v>
      </c>
      <c r="R13" s="20" t="s">
        <v>182</v>
      </c>
      <c r="S13" s="18" t="n">
        <v>433.21143072</v>
      </c>
      <c r="T13" s="20" t="n">
        <v>6.77065863</v>
      </c>
    </row>
    <row r="14" spans="1:20">
      <c r="A14" s="15" t="s">
        <v>189</v>
      </c>
      <c r="B14" s="17" t="n">
        <v>5587</v>
      </c>
      <c r="C14" s="18">
        <f>(185.0/B14*100)</f>
        <v/>
      </c>
      <c r="D14" s="19" t="n">
        <v>5402</v>
      </c>
      <c r="E14" s="18" t="n">
        <v>513.23437773</v>
      </c>
      <c r="F14" s="20" t="n">
        <v>2.77272413</v>
      </c>
      <c r="G14" s="18" t="n">
        <v>534.0741721000001</v>
      </c>
      <c r="H14" s="20" t="n">
        <v>2.35121705</v>
      </c>
      <c r="I14" s="18" t="n">
        <v>517.34564621</v>
      </c>
      <c r="J14" s="20" t="n">
        <v>3.68792026</v>
      </c>
      <c r="K14" s="18" t="s">
        <v>182</v>
      </c>
      <c r="L14" s="20" t="s">
        <v>182</v>
      </c>
      <c r="M14" s="18" t="s">
        <v>182</v>
      </c>
      <c r="N14" s="20" t="s">
        <v>182</v>
      </c>
      <c r="O14" s="18" t="s">
        <v>182</v>
      </c>
      <c r="P14" s="20" t="s">
        <v>182</v>
      </c>
      <c r="Q14" s="18" t="s">
        <v>182</v>
      </c>
      <c r="R14" s="20" t="s">
        <v>182</v>
      </c>
      <c r="S14" s="18" t="n">
        <v>462.6348593</v>
      </c>
      <c r="T14" s="20" t="n">
        <v>13.34773731</v>
      </c>
    </row>
    <row r="15" spans="1:20">
      <c r="A15" s="15" t="s">
        <v>190</v>
      </c>
      <c r="B15" s="17" t="n">
        <v>5882</v>
      </c>
      <c r="C15" s="18">
        <f>(131.0/B15*100)</f>
        <v/>
      </c>
      <c r="D15" s="19" t="n">
        <v>5751</v>
      </c>
      <c r="E15" s="18" t="n">
        <v>516.22073202</v>
      </c>
      <c r="F15" s="20" t="n">
        <v>2.29778255</v>
      </c>
      <c r="G15" s="18" t="n">
        <v>508.60351503</v>
      </c>
      <c r="H15" s="20" t="n">
        <v>4.18136312</v>
      </c>
      <c r="I15" s="18" t="n">
        <v>513.51863711</v>
      </c>
      <c r="J15" s="20" t="n">
        <v>4.65525205</v>
      </c>
      <c r="K15" s="18" t="s">
        <v>182</v>
      </c>
      <c r="L15" s="20" t="s">
        <v>182</v>
      </c>
      <c r="M15" s="18" t="s">
        <v>182</v>
      </c>
      <c r="N15" s="20" t="s">
        <v>182</v>
      </c>
      <c r="O15" s="18" t="n">
        <v>368.85220715</v>
      </c>
      <c r="P15" s="20" t="n">
        <v>14.5875493</v>
      </c>
      <c r="Q15" s="18" t="s">
        <v>182</v>
      </c>
      <c r="R15" s="20" t="s">
        <v>182</v>
      </c>
      <c r="S15" s="18" t="n">
        <v>449.39691938</v>
      </c>
      <c r="T15" s="20" t="n">
        <v>10.90354584</v>
      </c>
    </row>
    <row r="16" spans="1:20">
      <c r="A16" s="15" t="s">
        <v>191</v>
      </c>
      <c r="B16" s="17" t="n">
        <v>6108</v>
      </c>
      <c r="C16" s="18">
        <f>(244.0/B16*100)</f>
        <v/>
      </c>
      <c r="D16" s="19" t="n">
        <v>5864</v>
      </c>
      <c r="E16" s="18" t="n">
        <v>494.06798924</v>
      </c>
      <c r="F16" s="20" t="n">
        <v>2.4958348</v>
      </c>
      <c r="G16" s="18" t="n">
        <v>509.22565532</v>
      </c>
      <c r="H16" s="20" t="n">
        <v>3.91495295</v>
      </c>
      <c r="I16" s="18" t="n">
        <v>511.94232806</v>
      </c>
      <c r="J16" s="20" t="n">
        <v>3.69236645</v>
      </c>
      <c r="K16" s="18" t="s">
        <v>182</v>
      </c>
      <c r="L16" s="20" t="s">
        <v>182</v>
      </c>
      <c r="M16" s="18" t="s">
        <v>182</v>
      </c>
      <c r="N16" s="20" t="s">
        <v>182</v>
      </c>
      <c r="O16" s="18" t="s">
        <v>182</v>
      </c>
      <c r="P16" s="20" t="s">
        <v>182</v>
      </c>
      <c r="Q16" s="18" t="s">
        <v>182</v>
      </c>
      <c r="R16" s="20" t="s">
        <v>182</v>
      </c>
      <c r="S16" s="18" t="n">
        <v>391.76346037</v>
      </c>
      <c r="T16" s="20" t="n">
        <v>8.18685234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462.69174993</v>
      </c>
      <c r="F18" s="20" t="n">
        <v>3.87134441</v>
      </c>
      <c r="G18" s="18" t="n">
        <v>459.5468038</v>
      </c>
      <c r="H18" s="20" t="n">
        <v>4.22170395</v>
      </c>
      <c r="I18" s="18" t="n">
        <v>416.45778098</v>
      </c>
      <c r="J18" s="20" t="n">
        <v>6.16043144</v>
      </c>
      <c r="K18" s="18" t="s">
        <v>182</v>
      </c>
      <c r="L18" s="20" t="s">
        <v>182</v>
      </c>
      <c r="M18" s="18" t="s">
        <v>182</v>
      </c>
      <c r="N18" s="20" t="s">
        <v>182</v>
      </c>
      <c r="O18" s="18" t="s">
        <v>182</v>
      </c>
      <c r="P18" s="20" t="s">
        <v>182</v>
      </c>
      <c r="Q18" s="18" t="s">
        <v>182</v>
      </c>
      <c r="R18" s="20" t="s">
        <v>182</v>
      </c>
      <c r="S18" s="18" t="n">
        <v>386.75528052</v>
      </c>
      <c r="T18" s="20" t="n">
        <v>8.907070969999999</v>
      </c>
    </row>
    <row r="19" spans="1:20">
      <c r="A19" s="15" t="s">
        <v>194</v>
      </c>
      <c r="B19" s="17" t="n">
        <v>5658</v>
      </c>
      <c r="C19" s="18">
        <f>(123.0/B19*100)</f>
        <v/>
      </c>
      <c r="D19" s="19" t="n">
        <v>5535</v>
      </c>
      <c r="E19" s="18" t="n">
        <v>478.18174821</v>
      </c>
      <c r="F19" s="20" t="n">
        <v>2.83726093</v>
      </c>
      <c r="G19" s="18" t="n">
        <v>496.37163402</v>
      </c>
      <c r="H19" s="20" t="n">
        <v>4.38321853</v>
      </c>
      <c r="I19" s="18" t="n">
        <v>462.9740867</v>
      </c>
      <c r="J19" s="20" t="n">
        <v>6.0327746</v>
      </c>
      <c r="K19" s="18" t="s">
        <v>182</v>
      </c>
      <c r="L19" s="20" t="s">
        <v>182</v>
      </c>
      <c r="M19" s="18" t="s">
        <v>182</v>
      </c>
      <c r="N19" s="20" t="s">
        <v>182</v>
      </c>
      <c r="O19" s="18" t="s">
        <v>182</v>
      </c>
      <c r="P19" s="20" t="s">
        <v>182</v>
      </c>
      <c r="Q19" s="18" t="s">
        <v>182</v>
      </c>
      <c r="R19" s="20" t="s">
        <v>182</v>
      </c>
      <c r="S19" s="18" t="n">
        <v>382.92198918</v>
      </c>
      <c r="T19" s="20" t="n">
        <v>9.692965920000001</v>
      </c>
    </row>
    <row r="20" spans="1:20">
      <c r="A20" s="15" t="s">
        <v>195</v>
      </c>
      <c r="B20" s="17" t="n">
        <v>3371</v>
      </c>
      <c r="C20" s="18">
        <f>(81.0/B20*100)</f>
        <v/>
      </c>
      <c r="D20" s="19" t="n">
        <v>3290</v>
      </c>
      <c r="E20" s="18" t="n">
        <v>495.72910663</v>
      </c>
      <c r="F20" s="20" t="n">
        <v>2.47003336</v>
      </c>
      <c r="G20" s="18" t="n">
        <v>480.65031976</v>
      </c>
      <c r="H20" s="20" t="n">
        <v>4.33677974</v>
      </c>
      <c r="I20" s="18" t="n">
        <v>464.8575362</v>
      </c>
      <c r="J20" s="20" t="n">
        <v>6.40886059</v>
      </c>
      <c r="K20" s="18" t="s">
        <v>182</v>
      </c>
      <c r="L20" s="20" t="s">
        <v>182</v>
      </c>
      <c r="M20" s="18" t="s">
        <v>182</v>
      </c>
      <c r="N20" s="20" t="s">
        <v>182</v>
      </c>
      <c r="O20" s="18" t="s">
        <v>182</v>
      </c>
      <c r="P20" s="20" t="s">
        <v>182</v>
      </c>
      <c r="Q20" s="18" t="s">
        <v>182</v>
      </c>
      <c r="R20" s="20" t="s">
        <v>182</v>
      </c>
      <c r="S20" s="18" t="n">
        <v>412.71644092</v>
      </c>
      <c r="T20" s="20" t="n">
        <v>15.03975174</v>
      </c>
    </row>
    <row r="21" spans="1:20">
      <c r="A21" s="15" t="s">
        <v>196</v>
      </c>
      <c r="B21" s="17" t="n">
        <v>5741</v>
      </c>
      <c r="C21" s="18">
        <f>(73.0/B21*100)</f>
        <v/>
      </c>
      <c r="D21" s="19" t="n">
        <v>5668</v>
      </c>
      <c r="E21" s="18" t="n">
        <v>502.24454785</v>
      </c>
      <c r="F21" s="20" t="n">
        <v>2.29494636</v>
      </c>
      <c r="G21" s="18" t="n">
        <v>510.07775232</v>
      </c>
      <c r="H21" s="20" t="n">
        <v>2.57451571</v>
      </c>
      <c r="I21" s="18" t="n">
        <v>502.69594612</v>
      </c>
      <c r="J21" s="20" t="n">
        <v>6.57900767</v>
      </c>
      <c r="K21" s="18" t="s">
        <v>182</v>
      </c>
      <c r="L21" s="20" t="s">
        <v>182</v>
      </c>
      <c r="M21" s="18" t="s">
        <v>182</v>
      </c>
      <c r="N21" s="20" t="s">
        <v>182</v>
      </c>
      <c r="O21" s="18" t="s">
        <v>182</v>
      </c>
      <c r="P21" s="20" t="s">
        <v>182</v>
      </c>
      <c r="Q21" s="18" t="s">
        <v>182</v>
      </c>
      <c r="R21" s="20" t="s">
        <v>182</v>
      </c>
      <c r="S21" s="18" t="n">
        <v>421.26754649</v>
      </c>
      <c r="T21" s="20" t="n">
        <v>10.59019731</v>
      </c>
    </row>
    <row r="22" spans="1:20">
      <c r="A22" s="15" t="s">
        <v>197</v>
      </c>
      <c r="B22" s="17" t="n">
        <v>6598</v>
      </c>
      <c r="C22" s="18">
        <f>(98.0/B22*100)</f>
        <v/>
      </c>
      <c r="D22" s="19" t="n">
        <v>6500</v>
      </c>
      <c r="E22" s="18" t="n">
        <v>466.99094773</v>
      </c>
      <c r="F22" s="20" t="n">
        <v>4.52326686</v>
      </c>
      <c r="G22" s="18" t="n">
        <v>488.56653179</v>
      </c>
      <c r="H22" s="20" t="n">
        <v>4.20540146</v>
      </c>
      <c r="I22" s="18" t="n">
        <v>487.954495</v>
      </c>
      <c r="J22" s="20" t="n">
        <v>5.2716772</v>
      </c>
      <c r="K22" s="18" t="s">
        <v>182</v>
      </c>
      <c r="L22" s="20" t="s">
        <v>182</v>
      </c>
      <c r="M22" s="18" t="s">
        <v>182</v>
      </c>
      <c r="N22" s="20" t="s">
        <v>182</v>
      </c>
      <c r="O22" s="18" t="n">
        <v>465.3184081</v>
      </c>
      <c r="P22" s="20" t="n">
        <v>9.52311205</v>
      </c>
      <c r="Q22" s="18" t="s">
        <v>182</v>
      </c>
      <c r="R22" s="20" t="s">
        <v>182</v>
      </c>
      <c r="S22" s="18" t="n">
        <v>374.61763563</v>
      </c>
      <c r="T22" s="20" t="n">
        <v>8.56513676</v>
      </c>
    </row>
    <row r="23" spans="1:20">
      <c r="A23" s="15" t="s">
        <v>198</v>
      </c>
      <c r="B23" s="17" t="n">
        <v>11583</v>
      </c>
      <c r="C23" s="18">
        <f>(505.0/B23*100)</f>
        <v/>
      </c>
      <c r="D23" s="19" t="n">
        <v>11078</v>
      </c>
      <c r="E23" s="18" t="n">
        <v>487.67114436</v>
      </c>
      <c r="F23" s="20" t="n">
        <v>3.30939685</v>
      </c>
      <c r="G23" s="18" t="n">
        <v>510.25800233</v>
      </c>
      <c r="H23" s="20" t="n">
        <v>3.93458245</v>
      </c>
      <c r="I23" s="18" t="n">
        <v>493.11906134</v>
      </c>
      <c r="J23" s="20" t="n">
        <v>4.46060391</v>
      </c>
      <c r="K23" s="18" t="s">
        <v>182</v>
      </c>
      <c r="L23" s="20" t="s">
        <v>182</v>
      </c>
      <c r="M23" s="18" t="s">
        <v>182</v>
      </c>
      <c r="N23" s="20" t="s">
        <v>182</v>
      </c>
      <c r="O23" s="18" t="s">
        <v>182</v>
      </c>
      <c r="P23" s="20" t="s">
        <v>182</v>
      </c>
      <c r="Q23" s="18" t="s">
        <v>182</v>
      </c>
      <c r="R23" s="20" t="s">
        <v>182</v>
      </c>
      <c r="S23" s="18" t="n">
        <v>437.20639981</v>
      </c>
      <c r="T23" s="20" t="n">
        <v>8.421203330000001</v>
      </c>
    </row>
    <row r="24" spans="1:20">
      <c r="A24" s="15" t="s">
        <v>199</v>
      </c>
      <c r="B24" s="17" t="n">
        <v>6647</v>
      </c>
      <c r="C24" s="18">
        <f>(13.0/B24*100)</f>
        <v/>
      </c>
      <c r="D24" s="19" t="n">
        <v>6634</v>
      </c>
      <c r="E24" s="18" t="n">
        <v>533.63950045</v>
      </c>
      <c r="F24" s="20" t="n">
        <v>4.14182129</v>
      </c>
      <c r="G24" s="18" t="n">
        <v>542.30303006</v>
      </c>
      <c r="H24" s="20" t="n">
        <v>4.35231005</v>
      </c>
      <c r="I24" s="18" t="n">
        <v>530.90603173</v>
      </c>
      <c r="J24" s="20" t="n">
        <v>3.47270905</v>
      </c>
      <c r="K24" s="18" t="s">
        <v>182</v>
      </c>
      <c r="L24" s="20" t="s">
        <v>182</v>
      </c>
      <c r="M24" s="18" t="s">
        <v>182</v>
      </c>
      <c r="N24" s="20" t="s">
        <v>182</v>
      </c>
      <c r="O24" s="18" t="s">
        <v>182</v>
      </c>
      <c r="P24" s="20" t="s">
        <v>182</v>
      </c>
      <c r="Q24" s="18" t="s">
        <v>182</v>
      </c>
      <c r="R24" s="20" t="s">
        <v>182</v>
      </c>
      <c r="S24" s="18" t="n">
        <v>441.31158447</v>
      </c>
      <c r="T24" s="20" t="n">
        <v>11.34359501</v>
      </c>
    </row>
    <row r="25" spans="1:20">
      <c r="A25" s="15" t="s">
        <v>200</v>
      </c>
      <c r="B25" s="17" t="n">
        <v>5581</v>
      </c>
      <c r="C25" s="18">
        <f>(28.0/B25*100)</f>
        <v/>
      </c>
      <c r="D25" s="19" t="n">
        <v>5553</v>
      </c>
      <c r="E25" s="18" t="n">
        <v>536.15050368</v>
      </c>
      <c r="F25" s="20" t="n">
        <v>4.19722809</v>
      </c>
      <c r="G25" s="18" t="n">
        <v>532.89914502</v>
      </c>
      <c r="H25" s="20" t="n">
        <v>4.48084054</v>
      </c>
      <c r="I25" s="18" t="n">
        <v>490.84416564</v>
      </c>
      <c r="J25" s="20" t="n">
        <v>4.70571773</v>
      </c>
      <c r="K25" s="18" t="s">
        <v>182</v>
      </c>
      <c r="L25" s="20" t="s">
        <v>182</v>
      </c>
      <c r="M25" s="18" t="s">
        <v>182</v>
      </c>
      <c r="N25" s="20" t="s">
        <v>182</v>
      </c>
      <c r="O25" s="18" t="s">
        <v>182</v>
      </c>
      <c r="P25" s="20" t="s">
        <v>182</v>
      </c>
      <c r="Q25" s="18" t="s">
        <v>182</v>
      </c>
      <c r="R25" s="20" t="s">
        <v>182</v>
      </c>
      <c r="S25" s="18" t="n">
        <v>440.03877525</v>
      </c>
      <c r="T25" s="20" t="n">
        <v>18.79505183</v>
      </c>
    </row>
    <row r="26" spans="1:20">
      <c r="A26" s="15" t="s">
        <v>201</v>
      </c>
      <c r="B26" s="17" t="n">
        <v>4869</v>
      </c>
      <c r="C26" s="18">
        <f>(98.0/B26*100)</f>
        <v/>
      </c>
      <c r="D26" s="19" t="n">
        <v>4771</v>
      </c>
      <c r="E26" s="18" t="n">
        <v>471.79772114</v>
      </c>
      <c r="F26" s="20" t="n">
        <v>2.66574024</v>
      </c>
      <c r="G26" s="18" t="n">
        <v>497.95517138</v>
      </c>
      <c r="H26" s="20" t="n">
        <v>2.39065826</v>
      </c>
      <c r="I26" s="18" t="n">
        <v>482.66885235</v>
      </c>
      <c r="J26" s="20" t="n">
        <v>3.49149099</v>
      </c>
      <c r="K26" s="18" t="s">
        <v>182</v>
      </c>
      <c r="L26" s="20" t="s">
        <v>182</v>
      </c>
      <c r="M26" s="18" t="s">
        <v>182</v>
      </c>
      <c r="N26" s="20" t="s">
        <v>182</v>
      </c>
      <c r="O26" s="18" t="s">
        <v>182</v>
      </c>
      <c r="P26" s="20" t="s">
        <v>182</v>
      </c>
      <c r="Q26" s="18" t="s">
        <v>182</v>
      </c>
      <c r="R26" s="20" t="s">
        <v>182</v>
      </c>
      <c r="S26" s="18" t="n">
        <v>420.10282484</v>
      </c>
      <c r="T26" s="20" t="n">
        <v>11.16147451</v>
      </c>
    </row>
    <row r="27" spans="1:20">
      <c r="A27" s="15" t="s">
        <v>202</v>
      </c>
      <c r="B27" s="17" t="n">
        <v>5299</v>
      </c>
      <c r="C27" s="18">
        <f>(159.0/B27*100)</f>
        <v/>
      </c>
      <c r="D27" s="19" t="n">
        <v>5140</v>
      </c>
      <c r="E27" s="18" t="n">
        <v>484.06526217</v>
      </c>
      <c r="F27" s="20" t="n">
        <v>1.84862524</v>
      </c>
      <c r="G27" s="18" t="n">
        <v>510.39458236</v>
      </c>
      <c r="H27" s="20" t="n">
        <v>3.56090449</v>
      </c>
      <c r="I27" s="18" t="n">
        <v>489.93805909</v>
      </c>
      <c r="J27" s="20" t="n">
        <v>3.80051859</v>
      </c>
      <c r="K27" s="18" t="s">
        <v>182</v>
      </c>
      <c r="L27" s="20" t="s">
        <v>182</v>
      </c>
      <c r="M27" s="18" t="s">
        <v>182</v>
      </c>
      <c r="N27" s="20" t="s">
        <v>182</v>
      </c>
      <c r="O27" s="18" t="s">
        <v>182</v>
      </c>
      <c r="P27" s="20" t="s">
        <v>182</v>
      </c>
      <c r="Q27" s="18" t="s">
        <v>182</v>
      </c>
      <c r="R27" s="20" t="s">
        <v>182</v>
      </c>
      <c r="S27" s="18" t="n">
        <v>410.99357341</v>
      </c>
      <c r="T27" s="20" t="n">
        <v>5.46398019</v>
      </c>
    </row>
    <row r="28" spans="1:20">
      <c r="A28" s="15" t="s">
        <v>203</v>
      </c>
      <c r="B28" s="17" t="n">
        <v>7568</v>
      </c>
      <c r="C28" s="18">
        <f>(123.0/B28*100)</f>
        <v/>
      </c>
      <c r="D28" s="19" t="n">
        <v>7445</v>
      </c>
      <c r="E28" s="18" t="n">
        <v>422.20711387</v>
      </c>
      <c r="F28" s="20" t="n">
        <v>2.83511424</v>
      </c>
      <c r="G28" s="18" t="n">
        <v>421.41981575</v>
      </c>
      <c r="H28" s="20" t="n">
        <v>3.00131075</v>
      </c>
      <c r="I28" s="18" t="n">
        <v>380.07617584</v>
      </c>
      <c r="J28" s="20" t="n">
        <v>3.12512808</v>
      </c>
      <c r="K28" s="18" t="s">
        <v>182</v>
      </c>
      <c r="L28" s="20" t="s">
        <v>182</v>
      </c>
      <c r="M28" s="18" t="s">
        <v>182</v>
      </c>
      <c r="N28" s="20" t="s">
        <v>182</v>
      </c>
      <c r="O28" s="18" t="s">
        <v>182</v>
      </c>
      <c r="P28" s="20" t="s">
        <v>182</v>
      </c>
      <c r="Q28" s="18" t="s">
        <v>182</v>
      </c>
      <c r="R28" s="20" t="s">
        <v>182</v>
      </c>
      <c r="S28" s="18" t="n">
        <v>339.58519538</v>
      </c>
      <c r="T28" s="20" t="n">
        <v>13.6042917</v>
      </c>
    </row>
    <row r="29" spans="1:20">
      <c r="A29" s="15" t="s">
        <v>204</v>
      </c>
      <c r="B29" s="17" t="n">
        <v>5385</v>
      </c>
      <c r="C29" s="18">
        <f>(36.0/B29*100)</f>
        <v/>
      </c>
      <c r="D29" s="19" t="n">
        <v>5349</v>
      </c>
      <c r="E29" s="18" t="n">
        <v>515.96700134</v>
      </c>
      <c r="F29" s="20" t="n">
        <v>2.36561302</v>
      </c>
      <c r="G29" s="18" t="n">
        <v>529.2078139499999</v>
      </c>
      <c r="H29" s="20" t="n">
        <v>6.45434614</v>
      </c>
      <c r="I29" s="18" t="n">
        <v>528.95706086</v>
      </c>
      <c r="J29" s="20" t="n">
        <v>7.21534983</v>
      </c>
      <c r="K29" s="18" t="s">
        <v>182</v>
      </c>
      <c r="L29" s="20" t="s">
        <v>182</v>
      </c>
      <c r="M29" s="18" t="s">
        <v>182</v>
      </c>
      <c r="N29" s="20" t="s">
        <v>182</v>
      </c>
      <c r="O29" s="18" t="n">
        <v>335.3902018</v>
      </c>
      <c r="P29" s="20" t="n">
        <v>12.1685767</v>
      </c>
      <c r="Q29" s="18" t="s">
        <v>182</v>
      </c>
      <c r="R29" s="20" t="s">
        <v>182</v>
      </c>
      <c r="S29" s="18" t="n">
        <v>418.56199421</v>
      </c>
      <c r="T29" s="20" t="n">
        <v>14.68329903</v>
      </c>
    </row>
    <row r="30" spans="1:20">
      <c r="A30" s="15" t="s">
        <v>205</v>
      </c>
      <c r="B30" s="17" t="n">
        <v>4520</v>
      </c>
      <c r="C30" s="18">
        <f>(504.0/B30*100)</f>
        <v/>
      </c>
      <c r="D30" s="19" t="n">
        <v>4016</v>
      </c>
      <c r="E30" s="18" t="n">
        <v>498.2953799</v>
      </c>
      <c r="F30" s="20" t="n">
        <v>2.60753707</v>
      </c>
      <c r="G30" s="18" t="n">
        <v>503.58087506</v>
      </c>
      <c r="H30" s="20" t="n">
        <v>4.77810846</v>
      </c>
      <c r="I30" s="18" t="n">
        <v>489.29154533</v>
      </c>
      <c r="J30" s="20" t="n">
        <v>8.06597408</v>
      </c>
      <c r="K30" s="18" t="s">
        <v>182</v>
      </c>
      <c r="L30" s="20" t="s">
        <v>182</v>
      </c>
      <c r="M30" s="18" t="s">
        <v>182</v>
      </c>
      <c r="N30" s="20" t="s">
        <v>182</v>
      </c>
      <c r="O30" s="18" t="s">
        <v>182</v>
      </c>
      <c r="P30" s="20" t="s">
        <v>182</v>
      </c>
      <c r="Q30" s="18" t="s">
        <v>182</v>
      </c>
      <c r="R30" s="20" t="s">
        <v>182</v>
      </c>
      <c r="S30" s="18" t="n">
        <v>412.72146166</v>
      </c>
      <c r="T30" s="20" t="n">
        <v>8.518761599999999</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(16.0/B32*100)</f>
        <v/>
      </c>
      <c r="D32" s="19" t="n">
        <v>4462</v>
      </c>
      <c r="E32" s="18" t="n">
        <v>500.21913804</v>
      </c>
      <c r="F32" s="20" t="n">
        <v>2.97199635</v>
      </c>
      <c r="G32" s="18" t="n">
        <v>515.50482375</v>
      </c>
      <c r="H32" s="20" t="n">
        <v>3.66697494</v>
      </c>
      <c r="I32" s="18" t="n">
        <v>505.12481536</v>
      </c>
      <c r="J32" s="20" t="n">
        <v>3.40789757</v>
      </c>
      <c r="K32" s="18" t="s">
        <v>182</v>
      </c>
      <c r="L32" s="20" t="s">
        <v>182</v>
      </c>
      <c r="M32" s="18" t="s">
        <v>182</v>
      </c>
      <c r="N32" s="20" t="s">
        <v>182</v>
      </c>
      <c r="O32" s="18" t="s">
        <v>182</v>
      </c>
      <c r="P32" s="20" t="s">
        <v>182</v>
      </c>
      <c r="Q32" s="18" t="s">
        <v>182</v>
      </c>
      <c r="R32" s="20" t="s">
        <v>182</v>
      </c>
      <c r="S32" s="18" t="n">
        <v>400.46336206</v>
      </c>
      <c r="T32" s="20" t="n">
        <v>16.75901561</v>
      </c>
    </row>
    <row r="33" spans="1:20">
      <c r="A33" s="15" t="s">
        <v>208</v>
      </c>
      <c r="B33" s="17" t="n">
        <v>7325</v>
      </c>
      <c r="C33" s="18">
        <f>(215.0/B33*100)</f>
        <v/>
      </c>
      <c r="D33" s="19" t="n">
        <v>7110</v>
      </c>
      <c r="E33" s="18" t="n">
        <v>482.1643523</v>
      </c>
      <c r="F33" s="20" t="n">
        <v>2.81504019</v>
      </c>
      <c r="G33" s="18" t="n">
        <v>516.55968301</v>
      </c>
      <c r="H33" s="20" t="n">
        <v>3.61596753</v>
      </c>
      <c r="I33" s="18" t="n">
        <v>488.31313421</v>
      </c>
      <c r="J33" s="20" t="n">
        <v>5.92304171</v>
      </c>
      <c r="K33" s="18" t="s">
        <v>182</v>
      </c>
      <c r="L33" s="20" t="s">
        <v>182</v>
      </c>
      <c r="M33" s="18" t="s">
        <v>182</v>
      </c>
      <c r="N33" s="20" t="s">
        <v>182</v>
      </c>
      <c r="O33" s="18" t="s">
        <v>182</v>
      </c>
      <c r="P33" s="20" t="s">
        <v>182</v>
      </c>
      <c r="Q33" s="18" t="s">
        <v>182</v>
      </c>
      <c r="R33" s="20" t="s">
        <v>182</v>
      </c>
      <c r="S33" s="18" t="n">
        <v>409.57358736</v>
      </c>
      <c r="T33" s="20" t="n">
        <v>12.53167154</v>
      </c>
    </row>
    <row r="34" spans="1:20">
      <c r="A34" s="15" t="s">
        <v>209</v>
      </c>
      <c r="B34" s="17" t="n">
        <v>6350</v>
      </c>
      <c r="C34" s="18">
        <f>(79.0/B34*100)</f>
        <v/>
      </c>
      <c r="D34" s="19" t="n">
        <v>6271</v>
      </c>
      <c r="E34" s="18" t="n">
        <v>484.07086577</v>
      </c>
      <c r="F34" s="20" t="n">
        <v>2.64813873</v>
      </c>
      <c r="G34" s="18" t="n">
        <v>477.1192202</v>
      </c>
      <c r="H34" s="20" t="n">
        <v>5.18458821</v>
      </c>
      <c r="I34" s="18" t="n">
        <v>479.88615095</v>
      </c>
      <c r="J34" s="20" t="n">
        <v>4.12765358</v>
      </c>
      <c r="K34" s="18" t="s">
        <v>182</v>
      </c>
      <c r="L34" s="20" t="s">
        <v>182</v>
      </c>
      <c r="M34" s="18" t="s">
        <v>182</v>
      </c>
      <c r="N34" s="20" t="s">
        <v>182</v>
      </c>
      <c r="O34" s="18" t="n">
        <v>336.51078337</v>
      </c>
      <c r="P34" s="20" t="n">
        <v>12.24828707</v>
      </c>
      <c r="Q34" s="18" t="s">
        <v>182</v>
      </c>
      <c r="R34" s="20" t="s">
        <v>182</v>
      </c>
      <c r="S34" s="18" t="n">
        <v>389.41489907</v>
      </c>
      <c r="T34" s="20" t="n">
        <v>10.52746478</v>
      </c>
    </row>
    <row r="35" spans="1:20">
      <c r="A35" s="15" t="s">
        <v>210</v>
      </c>
      <c r="B35" s="17" t="n">
        <v>6406</v>
      </c>
      <c r="C35" s="18">
        <f>(67.0/B35*100)</f>
        <v/>
      </c>
      <c r="D35" s="19" t="n">
        <v>6339</v>
      </c>
      <c r="E35" s="18" t="n">
        <v>514.44082134</v>
      </c>
      <c r="F35" s="20" t="n">
        <v>2.01707921</v>
      </c>
      <c r="G35" s="18" t="n">
        <v>524.08448687</v>
      </c>
      <c r="H35" s="20" t="n">
        <v>3.40253222</v>
      </c>
      <c r="I35" s="18" t="n">
        <v>508.9598436</v>
      </c>
      <c r="J35" s="20" t="n">
        <v>2.97274747</v>
      </c>
      <c r="K35" s="18" t="s">
        <v>182</v>
      </c>
      <c r="L35" s="20" t="s">
        <v>182</v>
      </c>
      <c r="M35" s="18" t="s">
        <v>182</v>
      </c>
      <c r="N35" s="20" t="s">
        <v>182</v>
      </c>
      <c r="O35" s="18" t="n">
        <v>349.78970242</v>
      </c>
      <c r="P35" s="20" t="n">
        <v>6.90672373</v>
      </c>
      <c r="Q35" s="18" t="s">
        <v>182</v>
      </c>
      <c r="R35" s="20" t="s">
        <v>182</v>
      </c>
      <c r="S35" s="18" t="n">
        <v>429.82134749</v>
      </c>
      <c r="T35" s="20" t="n">
        <v>8.421422740000001</v>
      </c>
    </row>
    <row r="36" spans="1:20">
      <c r="A36" s="15" t="s">
        <v>211</v>
      </c>
      <c r="B36" s="17" t="n">
        <v>6736</v>
      </c>
      <c r="C36" s="18">
        <f>(42.0/B36*100)</f>
        <v/>
      </c>
      <c r="D36" s="19" t="n">
        <v>6694</v>
      </c>
      <c r="E36" s="18" t="n">
        <v>484.97813957</v>
      </c>
      <c r="F36" s="20" t="n">
        <v>2.5506776</v>
      </c>
      <c r="G36" s="18" t="n">
        <v>491.19129774</v>
      </c>
      <c r="H36" s="20" t="n">
        <v>3.38874592</v>
      </c>
      <c r="I36" s="18" t="n">
        <v>490.93805779</v>
      </c>
      <c r="J36" s="20" t="n">
        <v>3.54132007</v>
      </c>
      <c r="K36" s="18" t="s">
        <v>182</v>
      </c>
      <c r="L36" s="20" t="s">
        <v>182</v>
      </c>
      <c r="M36" s="18" t="s">
        <v>182</v>
      </c>
      <c r="N36" s="20" t="s">
        <v>182</v>
      </c>
      <c r="O36" s="18" t="s">
        <v>182</v>
      </c>
      <c r="P36" s="20" t="s">
        <v>182</v>
      </c>
      <c r="Q36" s="18" t="s">
        <v>182</v>
      </c>
      <c r="R36" s="20" t="s">
        <v>182</v>
      </c>
      <c r="S36" s="18" t="n">
        <v>397.43194244</v>
      </c>
      <c r="T36" s="20" t="n">
        <v>10.30569703</v>
      </c>
    </row>
    <row r="37" spans="1:20">
      <c r="A37" s="15" t="s">
        <v>212</v>
      </c>
      <c r="B37" s="17" t="n">
        <v>5458</v>
      </c>
      <c r="C37" s="18">
        <f>(228.0/B37*100)</f>
        <v/>
      </c>
      <c r="D37" s="19" t="n">
        <v>5230</v>
      </c>
      <c r="E37" s="18" t="n">
        <v>490.73361746</v>
      </c>
      <c r="F37" s="20" t="n">
        <v>4.2974974</v>
      </c>
      <c r="G37" s="18" t="n">
        <v>510.94380572</v>
      </c>
      <c r="H37" s="20" t="n">
        <v>3.90401341</v>
      </c>
      <c r="I37" s="18" t="n">
        <v>499.03792837</v>
      </c>
      <c r="J37" s="20" t="n">
        <v>3.56125921</v>
      </c>
      <c r="K37" s="18" t="s">
        <v>182</v>
      </c>
      <c r="L37" s="20" t="s">
        <v>182</v>
      </c>
      <c r="M37" s="18" t="s">
        <v>182</v>
      </c>
      <c r="N37" s="20" t="s">
        <v>182</v>
      </c>
      <c r="O37" s="18" t="s">
        <v>182</v>
      </c>
      <c r="P37" s="20" t="s">
        <v>182</v>
      </c>
      <c r="Q37" s="18" t="s">
        <v>182</v>
      </c>
      <c r="R37" s="20" t="s">
        <v>182</v>
      </c>
      <c r="S37" s="18" t="n">
        <v>415.17368206</v>
      </c>
      <c r="T37" s="20" t="n">
        <v>6.70061655</v>
      </c>
    </row>
    <row r="38" spans="1:20">
      <c r="A38" s="15" t="s">
        <v>213</v>
      </c>
      <c r="B38" s="17" t="n">
        <v>5860</v>
      </c>
      <c r="C38" s="18">
        <f>(62.0/B38*100)</f>
        <v/>
      </c>
      <c r="D38" s="19" t="n">
        <v>5798</v>
      </c>
      <c r="E38" s="18" t="n">
        <v>517.8773231599999</v>
      </c>
      <c r="F38" s="20" t="n">
        <v>3.56743238</v>
      </c>
      <c r="G38" s="18" t="n">
        <v>537.02406602</v>
      </c>
      <c r="H38" s="20" t="n">
        <v>5.50017331</v>
      </c>
      <c r="I38" s="18" t="n">
        <v>531.4187659200001</v>
      </c>
      <c r="J38" s="20" t="n">
        <v>3.73885329</v>
      </c>
      <c r="K38" s="18" t="s">
        <v>182</v>
      </c>
      <c r="L38" s="20" t="s">
        <v>182</v>
      </c>
      <c r="M38" s="18" t="s">
        <v>182</v>
      </c>
      <c r="N38" s="20" t="s">
        <v>182</v>
      </c>
      <c r="O38" s="18" t="s">
        <v>182</v>
      </c>
      <c r="P38" s="20" t="s">
        <v>182</v>
      </c>
      <c r="Q38" s="18" t="s">
        <v>182</v>
      </c>
      <c r="R38" s="20" t="s">
        <v>182</v>
      </c>
      <c r="S38" s="18" t="n">
        <v>451.22196014</v>
      </c>
      <c r="T38" s="20" t="n">
        <v>8.1203468</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(5662.0/B40*100)</f>
        <v/>
      </c>
      <c r="D40" s="19" t="n">
        <v>8495</v>
      </c>
      <c r="E40" s="18" t="n">
        <v>497.59443841</v>
      </c>
      <c r="F40" s="20" t="n">
        <v>2.96758174</v>
      </c>
      <c r="G40" s="18" t="n">
        <v>489.30957021</v>
      </c>
      <c r="H40" s="20" t="n">
        <v>7.77211559</v>
      </c>
      <c r="I40" s="18" t="n">
        <v>490.56002453</v>
      </c>
      <c r="J40" s="20" t="n">
        <v>13.8594346</v>
      </c>
      <c r="K40" s="18" t="s">
        <v>182</v>
      </c>
      <c r="L40" s="20" t="s">
        <v>182</v>
      </c>
      <c r="M40" s="18" t="s">
        <v>182</v>
      </c>
      <c r="N40" s="20" t="s">
        <v>182</v>
      </c>
      <c r="O40" s="18" t="n">
        <v>491.16464222</v>
      </c>
      <c r="P40" s="20" t="n">
        <v>2.5540442</v>
      </c>
      <c r="Q40" s="18" t="s">
        <v>182</v>
      </c>
      <c r="R40" s="20" t="s">
        <v>182</v>
      </c>
      <c r="S40" s="18" t="n">
        <v>392.13444959</v>
      </c>
      <c r="T40" s="20" t="n">
        <v>11.51176647</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(2723.0/B46*100)</f>
        <v/>
      </c>
      <c r="D46" s="19" t="n">
        <v>20418</v>
      </c>
      <c r="E46" s="18" t="n">
        <v>387.13857212</v>
      </c>
      <c r="F46" s="20" t="n">
        <v>4.24844686</v>
      </c>
      <c r="G46" s="18" t="n">
        <v>405.41861915</v>
      </c>
      <c r="H46" s="20" t="n">
        <v>4.39134976</v>
      </c>
      <c r="I46" s="18" t="n">
        <v>373.43007006</v>
      </c>
      <c r="J46" s="20" t="n">
        <v>4.35925225</v>
      </c>
      <c r="K46" s="18" t="s">
        <v>182</v>
      </c>
      <c r="L46" s="20" t="s">
        <v>182</v>
      </c>
      <c r="M46" s="18" t="s">
        <v>182</v>
      </c>
      <c r="N46" s="20" t="s">
        <v>182</v>
      </c>
      <c r="O46" s="18" t="s">
        <v>182</v>
      </c>
      <c r="P46" s="20" t="s">
        <v>182</v>
      </c>
      <c r="Q46" s="18" t="s">
        <v>182</v>
      </c>
      <c r="R46" s="20" t="s">
        <v>182</v>
      </c>
      <c r="S46" s="18" t="n">
        <v>354.11197318</v>
      </c>
      <c r="T46" s="20" t="n">
        <v>4.90761517</v>
      </c>
    </row>
    <row r="47" spans="1:20">
      <c r="A47" s="15" t="s">
        <v>222</v>
      </c>
      <c r="B47" s="17" t="n">
        <v>5928</v>
      </c>
      <c r="C47" s="18">
        <f>(106.0/B47*100)</f>
        <v/>
      </c>
      <c r="D47" s="19" t="n">
        <v>5822</v>
      </c>
      <c r="E47" s="18" t="n">
        <v>437.86636048</v>
      </c>
      <c r="F47" s="20" t="n">
        <v>4.19766025</v>
      </c>
      <c r="G47" s="18" t="n">
        <v>460.57321286</v>
      </c>
      <c r="H47" s="20" t="n">
        <v>7.64074798</v>
      </c>
      <c r="I47" s="18" t="n">
        <v>470.13890219</v>
      </c>
      <c r="J47" s="20" t="n">
        <v>4.68044714</v>
      </c>
      <c r="K47" s="18" t="s">
        <v>182</v>
      </c>
      <c r="L47" s="20" t="s">
        <v>182</v>
      </c>
      <c r="M47" s="18" t="s">
        <v>182</v>
      </c>
      <c r="N47" s="20" t="s">
        <v>182</v>
      </c>
      <c r="O47" s="18" t="s">
        <v>182</v>
      </c>
      <c r="P47" s="20" t="s">
        <v>182</v>
      </c>
      <c r="Q47" s="18" t="s">
        <v>182</v>
      </c>
      <c r="R47" s="20" t="s">
        <v>182</v>
      </c>
      <c r="S47" s="18" t="n">
        <v>378.69689493</v>
      </c>
      <c r="T47" s="20" t="n">
        <v>5.75656705</v>
      </c>
    </row>
    <row r="48" spans="1:20">
      <c r="A48" s="15" t="s">
        <v>223</v>
      </c>
      <c r="B48" s="17" t="n">
        <v>9841</v>
      </c>
      <c r="C48" s="18">
        <f>(19.0/B48*100)</f>
        <v/>
      </c>
      <c r="D48" s="19" t="n">
        <v>9822</v>
      </c>
      <c r="E48" s="18" t="n">
        <v>542.28818542</v>
      </c>
      <c r="F48" s="20" t="n">
        <v>6.47087734</v>
      </c>
      <c r="G48" s="18" t="n">
        <v>557.22158848</v>
      </c>
      <c r="H48" s="20" t="n">
        <v>4.96634373</v>
      </c>
      <c r="I48" s="18" t="n">
        <v>500.39873109</v>
      </c>
      <c r="J48" s="20" t="n">
        <v>5.20523546</v>
      </c>
      <c r="K48" s="18" t="s">
        <v>182</v>
      </c>
      <c r="L48" s="20" t="s">
        <v>182</v>
      </c>
      <c r="M48" s="18" t="s">
        <v>182</v>
      </c>
      <c r="N48" s="20" t="s">
        <v>182</v>
      </c>
      <c r="O48" s="18" t="s">
        <v>182</v>
      </c>
      <c r="P48" s="20" t="s">
        <v>182</v>
      </c>
      <c r="Q48" s="18" t="s">
        <v>182</v>
      </c>
      <c r="R48" s="20" t="s">
        <v>182</v>
      </c>
      <c r="S48" s="18" t="n">
        <v>452.65059013</v>
      </c>
      <c r="T48" s="20" t="n">
        <v>29.64835815</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(971.0/B50*100)</f>
        <v/>
      </c>
      <c r="D50" s="19" t="n">
        <v>10824</v>
      </c>
      <c r="E50" s="18" t="n">
        <v>402.05050277</v>
      </c>
      <c r="F50" s="20" t="n">
        <v>2.32362535</v>
      </c>
      <c r="G50" s="18" t="n">
        <v>409.51498458</v>
      </c>
      <c r="H50" s="20" t="n">
        <v>3.09025279</v>
      </c>
      <c r="I50" s="18" t="n">
        <v>373.32813878</v>
      </c>
      <c r="J50" s="20" t="n">
        <v>3.76477411</v>
      </c>
      <c r="K50" s="18" t="s">
        <v>182</v>
      </c>
      <c r="L50" s="20" t="s">
        <v>182</v>
      </c>
      <c r="M50" s="18" t="s">
        <v>182</v>
      </c>
      <c r="N50" s="20" t="s">
        <v>182</v>
      </c>
      <c r="O50" s="18" t="s">
        <v>182</v>
      </c>
      <c r="P50" s="20" t="s">
        <v>182</v>
      </c>
      <c r="Q50" s="18" t="s">
        <v>182</v>
      </c>
      <c r="R50" s="20" t="s">
        <v>182</v>
      </c>
      <c r="S50" s="18" t="n">
        <v>358.92650448</v>
      </c>
      <c r="T50" s="20" t="n">
        <v>8.563873579999999</v>
      </c>
    </row>
    <row r="51" spans="1:20">
      <c r="A51" s="15" t="s">
        <v>226</v>
      </c>
      <c r="B51" s="17" t="n">
        <v>6866</v>
      </c>
      <c r="C51" s="18">
        <f>(114.0/B51*100)</f>
        <v/>
      </c>
      <c r="D51" s="19" t="n">
        <v>6752</v>
      </c>
      <c r="E51" s="18" t="n">
        <v>408.11488063</v>
      </c>
      <c r="F51" s="20" t="n">
        <v>3.28792076</v>
      </c>
      <c r="G51" s="18" t="n">
        <v>418.91489329</v>
      </c>
      <c r="H51" s="20" t="n">
        <v>4.23981173</v>
      </c>
      <c r="I51" s="18" t="n">
        <v>392.00555788</v>
      </c>
      <c r="J51" s="20" t="n">
        <v>3.16816179</v>
      </c>
      <c r="K51" s="18" t="s">
        <v>182</v>
      </c>
      <c r="L51" s="20" t="s">
        <v>182</v>
      </c>
      <c r="M51" s="18" t="s">
        <v>182</v>
      </c>
      <c r="N51" s="20" t="s">
        <v>182</v>
      </c>
      <c r="O51" s="18" t="n">
        <v>380.5422133</v>
      </c>
      <c r="P51" s="20" t="n">
        <v>4.31283207</v>
      </c>
      <c r="Q51" s="18" t="s">
        <v>182</v>
      </c>
      <c r="R51" s="20" t="s">
        <v>182</v>
      </c>
      <c r="S51" s="18" t="n">
        <v>378.57474847</v>
      </c>
      <c r="T51" s="20" t="n">
        <v>5.75236422</v>
      </c>
    </row>
    <row r="52" spans="1:20">
      <c r="A52" s="15" t="s">
        <v>227</v>
      </c>
      <c r="B52" s="17" t="n">
        <v>5809</v>
      </c>
      <c r="C52" s="18">
        <f>(116.0/B52*100)</f>
        <v/>
      </c>
      <c r="D52" s="19" t="n">
        <v>5693</v>
      </c>
      <c r="E52" s="18" t="n">
        <v>462.90633158</v>
      </c>
      <c r="F52" s="20" t="n">
        <v>2.95864612</v>
      </c>
      <c r="G52" s="18" t="n">
        <v>474.68858481</v>
      </c>
      <c r="H52" s="20" t="n">
        <v>4.16768338</v>
      </c>
      <c r="I52" s="18" t="n">
        <v>467.61076979</v>
      </c>
      <c r="J52" s="20" t="n">
        <v>4.6720642</v>
      </c>
      <c r="K52" s="18" t="s">
        <v>182</v>
      </c>
      <c r="L52" s="20" t="s">
        <v>182</v>
      </c>
      <c r="M52" s="18" t="s">
        <v>182</v>
      </c>
      <c r="N52" s="20" t="s">
        <v>182</v>
      </c>
      <c r="O52" s="18" t="s">
        <v>182</v>
      </c>
      <c r="P52" s="20" t="s">
        <v>182</v>
      </c>
      <c r="Q52" s="18" t="s">
        <v>182</v>
      </c>
      <c r="R52" s="20" t="s">
        <v>182</v>
      </c>
      <c r="S52" s="18" t="n">
        <v>372.05147085</v>
      </c>
      <c r="T52" s="20" t="n">
        <v>8.14263534</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(436.0/B54*100)</f>
        <v/>
      </c>
      <c r="D54" s="19" t="n">
        <v>4304</v>
      </c>
      <c r="E54" s="18" t="n">
        <v>335.24773</v>
      </c>
      <c r="F54" s="20" t="n">
        <v>4.52442484</v>
      </c>
      <c r="G54" s="18" t="n">
        <v>351.14550323</v>
      </c>
      <c r="H54" s="20" t="n">
        <v>5.0934156</v>
      </c>
      <c r="I54" s="18" t="n">
        <v>327.62069335</v>
      </c>
      <c r="J54" s="20" t="n">
        <v>3.49162868</v>
      </c>
      <c r="K54" s="18" t="s">
        <v>182</v>
      </c>
      <c r="L54" s="20" t="s">
        <v>182</v>
      </c>
      <c r="M54" s="18" t="s">
        <v>182</v>
      </c>
      <c r="N54" s="20" t="s">
        <v>182</v>
      </c>
      <c r="O54" s="18" t="s">
        <v>182</v>
      </c>
      <c r="P54" s="20" t="s">
        <v>182</v>
      </c>
      <c r="Q54" s="18" t="s">
        <v>182</v>
      </c>
      <c r="R54" s="20" t="s">
        <v>182</v>
      </c>
      <c r="S54" s="18" t="n">
        <v>287.11083184</v>
      </c>
      <c r="T54" s="20" t="n">
        <v>4.68937976</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(78.0/B56*100)</f>
        <v/>
      </c>
      <c r="D56" s="19" t="n">
        <v>5281</v>
      </c>
      <c r="E56" s="18" t="n">
        <v>549.65798823</v>
      </c>
      <c r="F56" s="20" t="n">
        <v>3.07967401</v>
      </c>
      <c r="G56" s="18" t="n">
        <v>547.84044016</v>
      </c>
      <c r="H56" s="20" t="n">
        <v>5.36376356</v>
      </c>
      <c r="I56" s="18" t="n">
        <v>531.31793076</v>
      </c>
      <c r="J56" s="20" t="n">
        <v>6.96654497</v>
      </c>
      <c r="K56" s="18" t="s">
        <v>182</v>
      </c>
      <c r="L56" s="20" t="s">
        <v>182</v>
      </c>
      <c r="M56" s="18" t="s">
        <v>182</v>
      </c>
      <c r="N56" s="20" t="s">
        <v>182</v>
      </c>
      <c r="O56" s="18" t="s">
        <v>182</v>
      </c>
      <c r="P56" s="20" t="s">
        <v>182</v>
      </c>
      <c r="Q56" s="18" t="s">
        <v>182</v>
      </c>
      <c r="R56" s="20" t="s">
        <v>182</v>
      </c>
      <c r="S56" s="18" t="n">
        <v>474.85050558</v>
      </c>
      <c r="T56" s="20" t="n">
        <v>18.17107325</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(256.0/B61*100)</f>
        <v/>
      </c>
      <c r="D61" s="19" t="n">
        <v>6269</v>
      </c>
      <c r="E61" s="18" t="n">
        <v>479.94982307</v>
      </c>
      <c r="F61" s="20" t="n">
        <v>2.51106676</v>
      </c>
      <c r="G61" s="18" t="n">
        <v>492.38425562</v>
      </c>
      <c r="H61" s="20" t="n">
        <v>3.14511615</v>
      </c>
      <c r="I61" s="18" t="n">
        <v>463.94621546</v>
      </c>
      <c r="J61" s="20" t="n">
        <v>4.80753246</v>
      </c>
      <c r="K61" s="18" t="s">
        <v>182</v>
      </c>
      <c r="L61" s="20" t="s">
        <v>182</v>
      </c>
      <c r="M61" s="18" t="s">
        <v>182</v>
      </c>
      <c r="N61" s="20" t="s">
        <v>182</v>
      </c>
      <c r="O61" s="18" t="s">
        <v>182</v>
      </c>
      <c r="P61" s="20" t="s">
        <v>182</v>
      </c>
      <c r="Q61" s="18" t="s">
        <v>182</v>
      </c>
      <c r="R61" s="20" t="s">
        <v>182</v>
      </c>
      <c r="S61" s="18" t="n">
        <v>400.75338324</v>
      </c>
      <c r="T61" s="20" t="n">
        <v>9.29678249</v>
      </c>
    </row>
    <row r="62" spans="1:20">
      <c r="A62" s="15" t="s">
        <v>237</v>
      </c>
      <c r="B62" s="17" t="n">
        <v>4476</v>
      </c>
      <c r="C62" s="18">
        <f>(5.0/B62*100)</f>
        <v/>
      </c>
      <c r="D62" s="19" t="n">
        <v>4471</v>
      </c>
      <c r="E62" s="18" t="n">
        <v>547.20055367</v>
      </c>
      <c r="F62" s="20" t="n">
        <v>1.21188915</v>
      </c>
      <c r="G62" s="18" t="n">
        <v>538.9476863899999</v>
      </c>
      <c r="H62" s="20" t="n">
        <v>3.6048515</v>
      </c>
      <c r="I62" s="18" t="n">
        <v>517.28668939</v>
      </c>
      <c r="J62" s="20" t="n">
        <v>5.25914159</v>
      </c>
      <c r="K62" s="18" t="s">
        <v>182</v>
      </c>
      <c r="L62" s="20" t="s">
        <v>182</v>
      </c>
      <c r="M62" s="18" t="s">
        <v>182</v>
      </c>
      <c r="N62" s="20" t="s">
        <v>182</v>
      </c>
      <c r="O62" s="18" t="s">
        <v>182</v>
      </c>
      <c r="P62" s="20" t="s">
        <v>182</v>
      </c>
      <c r="Q62" s="18" t="s">
        <v>182</v>
      </c>
      <c r="R62" s="20" t="s">
        <v>182</v>
      </c>
      <c r="S62" s="18" t="n">
        <v>512.95996954</v>
      </c>
      <c r="T62" s="20" t="n">
        <v>14.83103706</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392.62469783</v>
      </c>
      <c r="F67" s="20" t="n">
        <v>3.24078209</v>
      </c>
      <c r="G67" s="18" t="n">
        <v>401.17506319</v>
      </c>
      <c r="H67" s="20" t="n">
        <v>4.1209407</v>
      </c>
      <c r="I67" s="18" t="n">
        <v>356.78079518</v>
      </c>
      <c r="J67" s="20" t="n">
        <v>4.07779702</v>
      </c>
      <c r="K67" s="18" t="s">
        <v>182</v>
      </c>
      <c r="L67" s="20" t="s">
        <v>182</v>
      </c>
      <c r="M67" s="18" t="s">
        <v>182</v>
      </c>
      <c r="N67" s="20" t="s">
        <v>182</v>
      </c>
      <c r="O67" s="18" t="s">
        <v>182</v>
      </c>
      <c r="P67" s="20" t="s">
        <v>182</v>
      </c>
      <c r="Q67" s="18" t="s">
        <v>182</v>
      </c>
      <c r="R67" s="20" t="s">
        <v>182</v>
      </c>
      <c r="S67" s="18" t="n">
        <v>278.82504446</v>
      </c>
      <c r="T67" s="20" t="n">
        <v>13.00761352</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499.23017619</v>
      </c>
      <c r="F70" s="20" t="n">
        <v>3.39297443</v>
      </c>
      <c r="G70" s="18" t="n">
        <v>498.22262445</v>
      </c>
      <c r="H70" s="20" t="n">
        <v>5.17839663</v>
      </c>
      <c r="I70" s="18" t="n">
        <v>477.00266625</v>
      </c>
      <c r="J70" s="20" t="n">
        <v>7.17672541</v>
      </c>
      <c r="K70" s="18" t="s">
        <v>182</v>
      </c>
      <c r="L70" s="20" t="s">
        <v>182</v>
      </c>
      <c r="M70" s="18" t="s">
        <v>182</v>
      </c>
      <c r="N70" s="20" t="s">
        <v>182</v>
      </c>
      <c r="O70" s="18" t="s">
        <v>182</v>
      </c>
      <c r="P70" s="20" t="s">
        <v>182</v>
      </c>
      <c r="Q70" s="18" t="s">
        <v>182</v>
      </c>
      <c r="R70" s="20" t="s">
        <v>182</v>
      </c>
      <c r="S70" s="18" t="n">
        <v>424.58800764</v>
      </c>
      <c r="T70" s="20" t="n">
        <v>9.623758670000001</v>
      </c>
    </row>
    <row r="71" spans="1:20">
      <c r="A71" s="15" t="s">
        <v>246</v>
      </c>
      <c r="B71" s="17" t="n">
        <v>6115</v>
      </c>
      <c r="C71" s="18">
        <f>(109.0/B71*100)</f>
        <v/>
      </c>
      <c r="D71" s="19" t="n">
        <v>6006</v>
      </c>
      <c r="E71" s="18" t="n">
        <v>558.49779347</v>
      </c>
      <c r="F71" s="20" t="n">
        <v>2.3831101</v>
      </c>
      <c r="G71" s="18" t="n">
        <v>580.2140139099999</v>
      </c>
      <c r="H71" s="20" t="n">
        <v>2.28569894</v>
      </c>
      <c r="I71" s="18" t="n">
        <v>555.14691556</v>
      </c>
      <c r="J71" s="20" t="n">
        <v>3.8161728</v>
      </c>
      <c r="K71" s="18" t="s">
        <v>182</v>
      </c>
      <c r="L71" s="20" t="s">
        <v>182</v>
      </c>
      <c r="M71" s="18" t="s">
        <v>182</v>
      </c>
      <c r="N71" s="20" t="s">
        <v>182</v>
      </c>
      <c r="O71" s="18" t="s">
        <v>182</v>
      </c>
      <c r="P71" s="20" t="s">
        <v>182</v>
      </c>
      <c r="Q71" s="18" t="s">
        <v>182</v>
      </c>
      <c r="R71" s="20" t="s">
        <v>182</v>
      </c>
      <c r="S71" s="18" t="n">
        <v>475.27674198</v>
      </c>
      <c r="T71" s="20" t="n">
        <v>16.009487</v>
      </c>
    </row>
    <row r="72" spans="1:20">
      <c r="A72" s="15" t="s">
        <v>247</v>
      </c>
      <c r="B72" s="17" t="n">
        <v>7708</v>
      </c>
      <c r="C72" s="18">
        <f>(8.0/B72*100)</f>
        <v/>
      </c>
      <c r="D72" s="19" t="n">
        <v>7700</v>
      </c>
      <c r="E72" s="18" t="n">
        <v>547.32144625</v>
      </c>
      <c r="F72" s="20" t="n">
        <v>3.19221119</v>
      </c>
      <c r="G72" s="18" t="n">
        <v>536.67998291</v>
      </c>
      <c r="H72" s="20" t="n">
        <v>4.74035476</v>
      </c>
      <c r="I72" s="18" t="n">
        <v>511.83355731</v>
      </c>
      <c r="J72" s="20" t="n">
        <v>5.61994423</v>
      </c>
      <c r="K72" s="18" t="s">
        <v>182</v>
      </c>
      <c r="L72" s="20" t="s">
        <v>182</v>
      </c>
      <c r="M72" s="18" t="s">
        <v>182</v>
      </c>
      <c r="N72" s="20" t="s">
        <v>182</v>
      </c>
      <c r="O72" s="18" t="s">
        <v>182</v>
      </c>
      <c r="P72" s="20" t="s">
        <v>182</v>
      </c>
      <c r="Q72" s="18" t="s">
        <v>182</v>
      </c>
      <c r="R72" s="20" t="s">
        <v>182</v>
      </c>
      <c r="S72" s="18" t="n">
        <v>465.36018655</v>
      </c>
      <c r="T72" s="20" t="n">
        <v>21.92240185</v>
      </c>
    </row>
    <row r="73" spans="1:20">
      <c r="A73" s="15" t="s">
        <v>248</v>
      </c>
      <c r="B73" s="17" t="n">
        <v>8249</v>
      </c>
      <c r="C73" s="18">
        <f>(225.0/B73*100)</f>
        <v/>
      </c>
      <c r="D73" s="19" t="n">
        <v>8024</v>
      </c>
      <c r="E73" s="18" t="n">
        <v>426.81165939</v>
      </c>
      <c r="F73" s="20" t="n">
        <v>3.28053797</v>
      </c>
      <c r="G73" s="18" t="n">
        <v>402.19074233</v>
      </c>
      <c r="H73" s="20" t="n">
        <v>5.32709323</v>
      </c>
      <c r="I73" s="18" t="n">
        <v>375.19329655</v>
      </c>
      <c r="J73" s="20" t="n">
        <v>4.05474217</v>
      </c>
      <c r="K73" s="18" t="s">
        <v>182</v>
      </c>
      <c r="L73" s="20" t="s">
        <v>182</v>
      </c>
      <c r="M73" s="18" t="s">
        <v>182</v>
      </c>
      <c r="N73" s="20" t="s">
        <v>182</v>
      </c>
      <c r="O73" s="18" t="s">
        <v>182</v>
      </c>
      <c r="P73" s="20" t="s">
        <v>182</v>
      </c>
      <c r="Q73" s="18" t="s">
        <v>182</v>
      </c>
      <c r="R73" s="20" t="s">
        <v>182</v>
      </c>
      <c r="S73" s="18" t="n">
        <v>357.68722832</v>
      </c>
      <c r="T73" s="20" t="n">
        <v>12.86204199</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(271.0/B77*100)</f>
        <v/>
      </c>
      <c r="D77" s="19" t="n">
        <v>5791</v>
      </c>
      <c r="E77" s="18" t="n">
        <v>415.5427069</v>
      </c>
      <c r="F77" s="20" t="n">
        <v>4.00415357</v>
      </c>
      <c r="G77" s="18" t="n">
        <v>444.08044879</v>
      </c>
      <c r="H77" s="20" t="n">
        <v>3.16006155</v>
      </c>
      <c r="I77" s="18" t="n">
        <v>405.47281999</v>
      </c>
      <c r="J77" s="20" t="n">
        <v>4.61156082</v>
      </c>
      <c r="K77" s="18" t="s">
        <v>182</v>
      </c>
      <c r="L77" s="20" t="s">
        <v>182</v>
      </c>
      <c r="M77" s="18" t="s">
        <v>182</v>
      </c>
      <c r="N77" s="20" t="s">
        <v>182</v>
      </c>
      <c r="O77" s="18" t="s">
        <v>182</v>
      </c>
      <c r="P77" s="20" t="s">
        <v>182</v>
      </c>
      <c r="Q77" s="18" t="s">
        <v>182</v>
      </c>
      <c r="R77" s="20" t="s">
        <v>182</v>
      </c>
      <c r="S77" s="18" t="n">
        <v>363.75209679</v>
      </c>
      <c r="T77" s="20" t="n">
        <v>4.73908747</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282</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500.68183405</v>
      </c>
      <c r="F7" s="20" t="n">
        <v>1.85472117</v>
      </c>
      <c r="G7" s="18" t="n">
        <v>496.23903911</v>
      </c>
      <c r="H7" s="20" t="n">
        <v>4.0612785</v>
      </c>
      <c r="I7" s="18" t="n">
        <v>488.48809815</v>
      </c>
      <c r="J7" s="20" t="n">
        <v>4.05139268</v>
      </c>
      <c r="K7" s="18" t="s">
        <v>182</v>
      </c>
      <c r="L7" s="20" t="s">
        <v>182</v>
      </c>
      <c r="M7" s="18" t="s">
        <v>182</v>
      </c>
      <c r="N7" s="20" t="s">
        <v>182</v>
      </c>
      <c r="O7" s="18" t="s">
        <v>182</v>
      </c>
      <c r="P7" s="20" t="s">
        <v>182</v>
      </c>
      <c r="Q7" s="18" t="s">
        <v>182</v>
      </c>
      <c r="R7" s="20" t="s">
        <v>182</v>
      </c>
      <c r="S7" s="18" t="n">
        <v>433.99249172</v>
      </c>
      <c r="T7" s="20" t="n">
        <v>7.76027852</v>
      </c>
    </row>
    <row r="8" spans="1:20">
      <c r="A8" s="15" t="s">
        <v>183</v>
      </c>
      <c r="B8" s="17" t="n">
        <v>7007</v>
      </c>
      <c r="C8" s="18">
        <f>(128.0/B8*100)</f>
        <v/>
      </c>
      <c r="D8" s="19" t="n">
        <v>6879</v>
      </c>
      <c r="E8" s="18" t="n">
        <v>491.25663223</v>
      </c>
      <c r="F8" s="20" t="n">
        <v>5.28884241</v>
      </c>
      <c r="G8" s="18" t="n">
        <v>497.5807345</v>
      </c>
      <c r="H8" s="20" t="n">
        <v>5.98584563</v>
      </c>
      <c r="I8" s="18" t="n">
        <v>506.86231313</v>
      </c>
      <c r="J8" s="20" t="n">
        <v>3.15068844</v>
      </c>
      <c r="K8" s="18" t="s">
        <v>182</v>
      </c>
      <c r="L8" s="20" t="s">
        <v>182</v>
      </c>
      <c r="M8" s="18" t="s">
        <v>182</v>
      </c>
      <c r="N8" s="20" t="s">
        <v>182</v>
      </c>
      <c r="O8" s="18" t="n">
        <v>301.63126691</v>
      </c>
      <c r="P8" s="20" t="n">
        <v>25.14921031</v>
      </c>
      <c r="Q8" s="18" t="s">
        <v>182</v>
      </c>
      <c r="R8" s="20" t="s">
        <v>182</v>
      </c>
      <c r="S8" s="18" t="n">
        <v>417.64547842</v>
      </c>
      <c r="T8" s="20" t="n">
        <v>8.08647519</v>
      </c>
    </row>
    <row r="9" spans="1:20">
      <c r="A9" s="15" t="s">
        <v>184</v>
      </c>
      <c r="B9" s="17" t="n">
        <v>9651</v>
      </c>
      <c r="C9" s="18">
        <f>(475.0/B9*100)</f>
        <v/>
      </c>
      <c r="D9" s="19" t="n">
        <v>9176</v>
      </c>
      <c r="E9" s="18" t="n">
        <v>497.3019081</v>
      </c>
      <c r="F9" s="20" t="n">
        <v>4.94431569</v>
      </c>
      <c r="G9" s="18" t="n">
        <v>519.6737177</v>
      </c>
      <c r="H9" s="20" t="n">
        <v>3.93708416</v>
      </c>
      <c r="I9" s="18" t="n">
        <v>524.24078894</v>
      </c>
      <c r="J9" s="20" t="n">
        <v>2.80373613</v>
      </c>
      <c r="K9" s="18" t="s">
        <v>182</v>
      </c>
      <c r="L9" s="20" t="s">
        <v>182</v>
      </c>
      <c r="M9" s="18" t="s">
        <v>182</v>
      </c>
      <c r="N9" s="20" t="s">
        <v>182</v>
      </c>
      <c r="O9" s="18" t="n">
        <v>357.98454354</v>
      </c>
      <c r="P9" s="20" t="n">
        <v>11.51846445</v>
      </c>
      <c r="Q9" s="18" t="s">
        <v>182</v>
      </c>
      <c r="R9" s="20" t="s">
        <v>182</v>
      </c>
      <c r="S9" s="18" t="n">
        <v>425.08208145</v>
      </c>
      <c r="T9" s="20" t="n">
        <v>7.09796188</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(102.0/B11*100)</f>
        <v/>
      </c>
      <c r="D11" s="19" t="n">
        <v>6951</v>
      </c>
      <c r="E11" s="18" t="n">
        <v>402.11743131</v>
      </c>
      <c r="F11" s="20" t="n">
        <v>4.73342315</v>
      </c>
      <c r="G11" s="18" t="n">
        <v>421.36459155</v>
      </c>
      <c r="H11" s="20" t="n">
        <v>3.98344178</v>
      </c>
      <c r="I11" s="18" t="n">
        <v>438.8136149</v>
      </c>
      <c r="J11" s="20" t="n">
        <v>3.26834206</v>
      </c>
      <c r="K11" s="18" t="s">
        <v>182</v>
      </c>
      <c r="L11" s="20" t="s">
        <v>182</v>
      </c>
      <c r="M11" s="18" t="s">
        <v>182</v>
      </c>
      <c r="N11" s="20" t="s">
        <v>182</v>
      </c>
      <c r="O11" s="18" t="s">
        <v>182</v>
      </c>
      <c r="P11" s="20" t="s">
        <v>182</v>
      </c>
      <c r="Q11" s="18" t="s">
        <v>182</v>
      </c>
      <c r="R11" s="20" t="s">
        <v>182</v>
      </c>
      <c r="S11" s="18" t="n">
        <v>372.2644322</v>
      </c>
      <c r="T11" s="20" t="n">
        <v>7.8480029</v>
      </c>
    </row>
    <row r="12" spans="1:20">
      <c r="A12" s="15" t="s">
        <v>187</v>
      </c>
      <c r="B12" s="17" t="n">
        <v>6894</v>
      </c>
      <c r="C12" s="18">
        <f>(125.0/B12*100)</f>
        <v/>
      </c>
      <c r="D12" s="19" t="n">
        <v>6769</v>
      </c>
      <c r="E12" s="18" t="n">
        <v>471.71265318</v>
      </c>
      <c r="F12" s="20" t="n">
        <v>5.32621424</v>
      </c>
      <c r="G12" s="18" t="n">
        <v>509.39274105</v>
      </c>
      <c r="H12" s="20" t="n">
        <v>4.90459914</v>
      </c>
      <c r="I12" s="18" t="n">
        <v>505.92521586</v>
      </c>
      <c r="J12" s="20" t="n">
        <v>2.14816191</v>
      </c>
      <c r="K12" s="18" t="s">
        <v>182</v>
      </c>
      <c r="L12" s="20" t="s">
        <v>182</v>
      </c>
      <c r="M12" s="18" t="s">
        <v>182</v>
      </c>
      <c r="N12" s="20" t="s">
        <v>182</v>
      </c>
      <c r="O12" s="18" t="n">
        <v>340.98506961</v>
      </c>
      <c r="P12" s="20" t="n">
        <v>12.52444664</v>
      </c>
      <c r="Q12" s="18" t="s">
        <v>182</v>
      </c>
      <c r="R12" s="20" t="s">
        <v>182</v>
      </c>
      <c r="S12" s="18" t="n">
        <v>418.11870153</v>
      </c>
      <c r="T12" s="20" t="n">
        <v>6.99086688</v>
      </c>
    </row>
    <row r="13" spans="1:20">
      <c r="A13" s="15" t="s">
        <v>188</v>
      </c>
      <c r="B13" s="17" t="n">
        <v>7161</v>
      </c>
      <c r="C13" s="18">
        <f>(301.0/B13*100)</f>
        <v/>
      </c>
      <c r="D13" s="19" t="n">
        <v>6860</v>
      </c>
      <c r="E13" s="18" t="n">
        <v>510.86079881</v>
      </c>
      <c r="F13" s="20" t="n">
        <v>2.47485565</v>
      </c>
      <c r="G13" s="18" t="n">
        <v>533.78165455</v>
      </c>
      <c r="H13" s="20" t="n">
        <v>3.03194146</v>
      </c>
      <c r="I13" s="18" t="n">
        <v>513.10650231</v>
      </c>
      <c r="J13" s="20" t="n">
        <v>6.08488177</v>
      </c>
      <c r="K13" s="18" t="s">
        <v>182</v>
      </c>
      <c r="L13" s="20" t="s">
        <v>182</v>
      </c>
      <c r="M13" s="18" t="s">
        <v>182</v>
      </c>
      <c r="N13" s="20" t="s">
        <v>182</v>
      </c>
      <c r="O13" s="18" t="n">
        <v>447.51533769</v>
      </c>
      <c r="P13" s="20" t="n">
        <v>5.97365007</v>
      </c>
      <c r="Q13" s="18" t="s">
        <v>182</v>
      </c>
      <c r="R13" s="20" t="s">
        <v>182</v>
      </c>
      <c r="S13" s="18" t="n">
        <v>433.36433298</v>
      </c>
      <c r="T13" s="20" t="n">
        <v>6.31216598</v>
      </c>
    </row>
    <row r="14" spans="1:20">
      <c r="A14" s="15" t="s">
        <v>189</v>
      </c>
      <c r="B14" s="17" t="n">
        <v>5587</v>
      </c>
      <c r="C14" s="18">
        <f>(185.0/B14*100)</f>
        <v/>
      </c>
      <c r="D14" s="19" t="n">
        <v>5402</v>
      </c>
      <c r="E14" s="18" t="n">
        <v>492.51295188</v>
      </c>
      <c r="F14" s="20" t="n">
        <v>3.67731517</v>
      </c>
      <c r="G14" s="18" t="n">
        <v>526.60112321</v>
      </c>
      <c r="H14" s="20" t="n">
        <v>3.5911463</v>
      </c>
      <c r="I14" s="18" t="n">
        <v>526.73016044</v>
      </c>
      <c r="J14" s="20" t="n">
        <v>2.25530214</v>
      </c>
      <c r="K14" s="18" t="s">
        <v>182</v>
      </c>
      <c r="L14" s="20" t="s">
        <v>182</v>
      </c>
      <c r="M14" s="18" t="s">
        <v>182</v>
      </c>
      <c r="N14" s="20" t="s">
        <v>182</v>
      </c>
      <c r="O14" s="18" t="s">
        <v>182</v>
      </c>
      <c r="P14" s="20" t="s">
        <v>182</v>
      </c>
      <c r="Q14" s="18" t="s">
        <v>182</v>
      </c>
      <c r="R14" s="20" t="s">
        <v>182</v>
      </c>
      <c r="S14" s="18" t="n">
        <v>474.81874693</v>
      </c>
      <c r="T14" s="20" t="n">
        <v>8.741286089999999</v>
      </c>
    </row>
    <row r="15" spans="1:20">
      <c r="A15" s="15" t="s">
        <v>190</v>
      </c>
      <c r="B15" s="17" t="n">
        <v>5882</v>
      </c>
      <c r="C15" s="18">
        <f>(131.0/B15*100)</f>
        <v/>
      </c>
      <c r="D15" s="19" t="n">
        <v>5751</v>
      </c>
      <c r="E15" s="18" t="n">
        <v>513.88232217</v>
      </c>
      <c r="F15" s="20" t="n">
        <v>2.56926874</v>
      </c>
      <c r="G15" s="18" t="n">
        <v>507.98093412</v>
      </c>
      <c r="H15" s="20" t="n">
        <v>4.58034928</v>
      </c>
      <c r="I15" s="18" t="n">
        <v>519.56908787</v>
      </c>
      <c r="J15" s="20" t="n">
        <v>3.36616516</v>
      </c>
      <c r="K15" s="18" t="s">
        <v>182</v>
      </c>
      <c r="L15" s="20" t="s">
        <v>182</v>
      </c>
      <c r="M15" s="18" t="s">
        <v>182</v>
      </c>
      <c r="N15" s="20" t="s">
        <v>182</v>
      </c>
      <c r="O15" s="18" t="n">
        <v>368.85220715</v>
      </c>
      <c r="P15" s="20" t="n">
        <v>14.5875493</v>
      </c>
      <c r="Q15" s="18" t="s">
        <v>182</v>
      </c>
      <c r="R15" s="20" t="s">
        <v>182</v>
      </c>
      <c r="S15" s="18" t="n">
        <v>460.36947825</v>
      </c>
      <c r="T15" s="20" t="n">
        <v>8.336534410000001</v>
      </c>
    </row>
    <row r="16" spans="1:20">
      <c r="A16" s="15" t="s">
        <v>191</v>
      </c>
      <c r="B16" s="17" t="n">
        <v>6108</v>
      </c>
      <c r="C16" s="18">
        <f>(244.0/B16*100)</f>
        <v/>
      </c>
      <c r="D16" s="19" t="n">
        <v>5864</v>
      </c>
      <c r="E16" s="18" t="n">
        <v>469.34593564</v>
      </c>
      <c r="F16" s="20" t="n">
        <v>3.96473433</v>
      </c>
      <c r="G16" s="18" t="n">
        <v>498.64132818</v>
      </c>
      <c r="H16" s="20" t="n">
        <v>4.94720598</v>
      </c>
      <c r="I16" s="18" t="n">
        <v>515.1355607</v>
      </c>
      <c r="J16" s="20" t="n">
        <v>2.28614227</v>
      </c>
      <c r="K16" s="18" t="s">
        <v>182</v>
      </c>
      <c r="L16" s="20" t="s">
        <v>182</v>
      </c>
      <c r="M16" s="18" t="s">
        <v>182</v>
      </c>
      <c r="N16" s="20" t="s">
        <v>182</v>
      </c>
      <c r="O16" s="18" t="s">
        <v>182</v>
      </c>
      <c r="P16" s="20" t="s">
        <v>182</v>
      </c>
      <c r="Q16" s="18" t="s">
        <v>182</v>
      </c>
      <c r="R16" s="20" t="s">
        <v>182</v>
      </c>
      <c r="S16" s="18" t="n">
        <v>398.7604445</v>
      </c>
      <c r="T16" s="20" t="n">
        <v>6.82209776</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434.84834439</v>
      </c>
      <c r="F18" s="20" t="n">
        <v>4.62891681</v>
      </c>
      <c r="G18" s="18" t="n">
        <v>465.51694959</v>
      </c>
      <c r="H18" s="20" t="n">
        <v>4.23205127</v>
      </c>
      <c r="I18" s="18" t="n">
        <v>467.98658549</v>
      </c>
      <c r="J18" s="20" t="n">
        <v>4.2677691</v>
      </c>
      <c r="K18" s="18" t="s">
        <v>182</v>
      </c>
      <c r="L18" s="20" t="s">
        <v>182</v>
      </c>
      <c r="M18" s="18" t="s">
        <v>182</v>
      </c>
      <c r="N18" s="20" t="s">
        <v>182</v>
      </c>
      <c r="O18" s="18" t="s">
        <v>182</v>
      </c>
      <c r="P18" s="20" t="s">
        <v>182</v>
      </c>
      <c r="Q18" s="18" t="s">
        <v>182</v>
      </c>
      <c r="R18" s="20" t="s">
        <v>182</v>
      </c>
      <c r="S18" s="18" t="n">
        <v>387.51294693</v>
      </c>
      <c r="T18" s="20" t="n">
        <v>9.00286872</v>
      </c>
    </row>
    <row r="19" spans="1:20">
      <c r="A19" s="15" t="s">
        <v>194</v>
      </c>
      <c r="B19" s="17" t="n">
        <v>5658</v>
      </c>
      <c r="C19" s="18">
        <f>(123.0/B19*100)</f>
        <v/>
      </c>
      <c r="D19" s="19" t="n">
        <v>5535</v>
      </c>
      <c r="E19" s="18" t="n">
        <v>429.47330302</v>
      </c>
      <c r="F19" s="20" t="n">
        <v>4.50507996</v>
      </c>
      <c r="G19" s="18" t="n">
        <v>483.74110995</v>
      </c>
      <c r="H19" s="20" t="n">
        <v>4.37574181</v>
      </c>
      <c r="I19" s="18" t="n">
        <v>491.61553304</v>
      </c>
      <c r="J19" s="20" t="n">
        <v>2.62492019</v>
      </c>
      <c r="K19" s="18" t="s">
        <v>182</v>
      </c>
      <c r="L19" s="20" t="s">
        <v>182</v>
      </c>
      <c r="M19" s="18" t="s">
        <v>182</v>
      </c>
      <c r="N19" s="20" t="s">
        <v>182</v>
      </c>
      <c r="O19" s="18" t="s">
        <v>182</v>
      </c>
      <c r="P19" s="20" t="s">
        <v>182</v>
      </c>
      <c r="Q19" s="18" t="s">
        <v>182</v>
      </c>
      <c r="R19" s="20" t="s">
        <v>182</v>
      </c>
      <c r="S19" s="18" t="n">
        <v>381.78922283</v>
      </c>
      <c r="T19" s="20" t="n">
        <v>9.77437374</v>
      </c>
    </row>
    <row r="20" spans="1:20">
      <c r="A20" s="15" t="s">
        <v>195</v>
      </c>
      <c r="B20" s="17" t="n">
        <v>3371</v>
      </c>
      <c r="C20" s="18">
        <f>(81.0/B20*100)</f>
        <v/>
      </c>
      <c r="D20" s="19" t="n">
        <v>3290</v>
      </c>
      <c r="E20" s="18" t="n">
        <v>480.30876825</v>
      </c>
      <c r="F20" s="20" t="n">
        <v>3.50057834</v>
      </c>
      <c r="G20" s="18" t="n">
        <v>485.88784524</v>
      </c>
      <c r="H20" s="20" t="n">
        <v>4.14041629</v>
      </c>
      <c r="I20" s="18" t="n">
        <v>499.33040367</v>
      </c>
      <c r="J20" s="20" t="n">
        <v>2.77104921</v>
      </c>
      <c r="K20" s="18" t="s">
        <v>182</v>
      </c>
      <c r="L20" s="20" t="s">
        <v>182</v>
      </c>
      <c r="M20" s="18" t="s">
        <v>182</v>
      </c>
      <c r="N20" s="20" t="s">
        <v>182</v>
      </c>
      <c r="O20" s="18" t="s">
        <v>182</v>
      </c>
      <c r="P20" s="20" t="s">
        <v>182</v>
      </c>
      <c r="Q20" s="18" t="s">
        <v>182</v>
      </c>
      <c r="R20" s="20" t="s">
        <v>182</v>
      </c>
      <c r="S20" s="18" t="n">
        <v>417.01651542</v>
      </c>
      <c r="T20" s="20" t="n">
        <v>11.54245608</v>
      </c>
    </row>
    <row r="21" spans="1:20">
      <c r="A21" s="15" t="s">
        <v>196</v>
      </c>
      <c r="B21" s="17" t="n">
        <v>5741</v>
      </c>
      <c r="C21" s="18">
        <f>(73.0/B21*100)</f>
        <v/>
      </c>
      <c r="D21" s="19" t="n">
        <v>5668</v>
      </c>
      <c r="E21" s="18" t="n">
        <v>485.16505849</v>
      </c>
      <c r="F21" s="20" t="n">
        <v>4.80718321</v>
      </c>
      <c r="G21" s="18" t="n">
        <v>501.93275906</v>
      </c>
      <c r="H21" s="20" t="n">
        <v>3.07468176</v>
      </c>
      <c r="I21" s="18" t="n">
        <v>512.3053549700001</v>
      </c>
      <c r="J21" s="20" t="n">
        <v>2.12005887</v>
      </c>
      <c r="K21" s="18" t="s">
        <v>182</v>
      </c>
      <c r="L21" s="20" t="s">
        <v>182</v>
      </c>
      <c r="M21" s="18" t="s">
        <v>182</v>
      </c>
      <c r="N21" s="20" t="s">
        <v>182</v>
      </c>
      <c r="O21" s="18" t="s">
        <v>182</v>
      </c>
      <c r="P21" s="20" t="s">
        <v>182</v>
      </c>
      <c r="Q21" s="18" t="s">
        <v>182</v>
      </c>
      <c r="R21" s="20" t="s">
        <v>182</v>
      </c>
      <c r="S21" s="18" t="n">
        <v>438.07101769</v>
      </c>
      <c r="T21" s="20" t="n">
        <v>10.12266546</v>
      </c>
    </row>
    <row r="22" spans="1:20">
      <c r="A22" s="15" t="s">
        <v>197</v>
      </c>
      <c r="B22" s="17" t="n">
        <v>6598</v>
      </c>
      <c r="C22" s="18">
        <f>(98.0/B22*100)</f>
        <v/>
      </c>
      <c r="D22" s="19" t="n">
        <v>6500</v>
      </c>
      <c r="E22" s="18" t="n">
        <v>434.3526696</v>
      </c>
      <c r="F22" s="20" t="n">
        <v>5.44681251</v>
      </c>
      <c r="G22" s="18" t="n">
        <v>462.79019222</v>
      </c>
      <c r="H22" s="20" t="n">
        <v>5.36424821</v>
      </c>
      <c r="I22" s="18" t="n">
        <v>501.33185714</v>
      </c>
      <c r="J22" s="20" t="n">
        <v>4.28567851</v>
      </c>
      <c r="K22" s="18" t="s">
        <v>182</v>
      </c>
      <c r="L22" s="20" t="s">
        <v>182</v>
      </c>
      <c r="M22" s="18" t="s">
        <v>182</v>
      </c>
      <c r="N22" s="20" t="s">
        <v>182</v>
      </c>
      <c r="O22" s="18" t="n">
        <v>465.3184081</v>
      </c>
      <c r="P22" s="20" t="n">
        <v>9.52311205</v>
      </c>
      <c r="Q22" s="18" t="s">
        <v>182</v>
      </c>
      <c r="R22" s="20" t="s">
        <v>182</v>
      </c>
      <c r="S22" s="18" t="n">
        <v>381.54896048</v>
      </c>
      <c r="T22" s="20" t="n">
        <v>8.837973330000001</v>
      </c>
    </row>
    <row r="23" spans="1:20">
      <c r="A23" s="15" t="s">
        <v>198</v>
      </c>
      <c r="B23" s="17" t="n">
        <v>11583</v>
      </c>
      <c r="C23" s="18">
        <f>(505.0/B23*100)</f>
        <v/>
      </c>
      <c r="D23" s="19" t="n">
        <v>11078</v>
      </c>
      <c r="E23" s="18" t="n">
        <v>459.53571152</v>
      </c>
      <c r="F23" s="20" t="n">
        <v>4.60525468</v>
      </c>
      <c r="G23" s="18" t="n">
        <v>497.68734619</v>
      </c>
      <c r="H23" s="20" t="n">
        <v>5.31067843</v>
      </c>
      <c r="I23" s="18" t="n">
        <v>503.60526201</v>
      </c>
      <c r="J23" s="20" t="n">
        <v>3.04931007</v>
      </c>
      <c r="K23" s="18" t="s">
        <v>182</v>
      </c>
      <c r="L23" s="20" t="s">
        <v>182</v>
      </c>
      <c r="M23" s="18" t="s">
        <v>182</v>
      </c>
      <c r="N23" s="20" t="s">
        <v>182</v>
      </c>
      <c r="O23" s="18" t="s">
        <v>182</v>
      </c>
      <c r="P23" s="20" t="s">
        <v>182</v>
      </c>
      <c r="Q23" s="18" t="s">
        <v>182</v>
      </c>
      <c r="R23" s="20" t="s">
        <v>182</v>
      </c>
      <c r="S23" s="18" t="n">
        <v>433.26210961</v>
      </c>
      <c r="T23" s="20" t="n">
        <v>8.16465975</v>
      </c>
    </row>
    <row r="24" spans="1:20">
      <c r="A24" s="15" t="s">
        <v>199</v>
      </c>
      <c r="B24" s="17" t="n">
        <v>6647</v>
      </c>
      <c r="C24" s="18">
        <f>(13.0/B24*100)</f>
        <v/>
      </c>
      <c r="D24" s="19" t="n">
        <v>6634</v>
      </c>
      <c r="E24" s="18" t="n">
        <v>512.55205003</v>
      </c>
      <c r="F24" s="20" t="n">
        <v>8.360763370000001</v>
      </c>
      <c r="G24" s="18" t="n">
        <v>524.45911002</v>
      </c>
      <c r="H24" s="20" t="n">
        <v>4.85674695</v>
      </c>
      <c r="I24" s="18" t="n">
        <v>539.96608947</v>
      </c>
      <c r="J24" s="20" t="n">
        <v>2.99335161</v>
      </c>
      <c r="K24" s="18" t="s">
        <v>182</v>
      </c>
      <c r="L24" s="20" t="s">
        <v>182</v>
      </c>
      <c r="M24" s="18" t="s">
        <v>182</v>
      </c>
      <c r="N24" s="20" t="s">
        <v>182</v>
      </c>
      <c r="O24" s="18" t="s">
        <v>182</v>
      </c>
      <c r="P24" s="20" t="s">
        <v>182</v>
      </c>
      <c r="Q24" s="18" t="s">
        <v>182</v>
      </c>
      <c r="R24" s="20" t="s">
        <v>182</v>
      </c>
      <c r="S24" s="18" t="n">
        <v>449.15573771</v>
      </c>
      <c r="T24" s="20" t="n">
        <v>10.87688949</v>
      </c>
    </row>
    <row r="25" spans="1:20">
      <c r="A25" s="15" t="s">
        <v>200</v>
      </c>
      <c r="B25" s="17" t="n">
        <v>5581</v>
      </c>
      <c r="C25" s="18">
        <f>(28.0/B25*100)</f>
        <v/>
      </c>
      <c r="D25" s="19" t="n">
        <v>5553</v>
      </c>
      <c r="E25" s="18" t="n">
        <v>507.80154632</v>
      </c>
      <c r="F25" s="20" t="n">
        <v>9.56529297</v>
      </c>
      <c r="G25" s="18" t="n">
        <v>540.0637391</v>
      </c>
      <c r="H25" s="20" t="n">
        <v>4.50509357</v>
      </c>
      <c r="I25" s="18" t="n">
        <v>518.57040905</v>
      </c>
      <c r="J25" s="20" t="n">
        <v>4.05771012</v>
      </c>
      <c r="K25" s="18" t="s">
        <v>182</v>
      </c>
      <c r="L25" s="20" t="s">
        <v>182</v>
      </c>
      <c r="M25" s="18" t="s">
        <v>182</v>
      </c>
      <c r="N25" s="20" t="s">
        <v>182</v>
      </c>
      <c r="O25" s="18" t="s">
        <v>182</v>
      </c>
      <c r="P25" s="20" t="s">
        <v>182</v>
      </c>
      <c r="Q25" s="18" t="s">
        <v>182</v>
      </c>
      <c r="R25" s="20" t="s">
        <v>182</v>
      </c>
      <c r="S25" s="18" t="n">
        <v>457.5646761</v>
      </c>
      <c r="T25" s="20" t="n">
        <v>17.43232645</v>
      </c>
    </row>
    <row r="26" spans="1:20">
      <c r="A26" s="15" t="s">
        <v>201</v>
      </c>
      <c r="B26" s="17" t="n">
        <v>4869</v>
      </c>
      <c r="C26" s="18">
        <f>(98.0/B26*100)</f>
        <v/>
      </c>
      <c r="D26" s="19" t="n">
        <v>4771</v>
      </c>
      <c r="E26" s="18" t="n">
        <v>459.97884554</v>
      </c>
      <c r="F26" s="20" t="n">
        <v>3.73850815</v>
      </c>
      <c r="G26" s="18" t="n">
        <v>486.60947238</v>
      </c>
      <c r="H26" s="20" t="n">
        <v>3.18184971</v>
      </c>
      <c r="I26" s="18" t="n">
        <v>490.744264</v>
      </c>
      <c r="J26" s="20" t="n">
        <v>2.57876215</v>
      </c>
      <c r="K26" s="18" t="s">
        <v>182</v>
      </c>
      <c r="L26" s="20" t="s">
        <v>182</v>
      </c>
      <c r="M26" s="18" t="s">
        <v>182</v>
      </c>
      <c r="N26" s="20" t="s">
        <v>182</v>
      </c>
      <c r="O26" s="18" t="s">
        <v>182</v>
      </c>
      <c r="P26" s="20" t="s">
        <v>182</v>
      </c>
      <c r="Q26" s="18" t="s">
        <v>182</v>
      </c>
      <c r="R26" s="20" t="s">
        <v>182</v>
      </c>
      <c r="S26" s="18" t="n">
        <v>435.75193614</v>
      </c>
      <c r="T26" s="20" t="n">
        <v>9.86017343</v>
      </c>
    </row>
    <row r="27" spans="1:20">
      <c r="A27" s="15" t="s">
        <v>202</v>
      </c>
      <c r="B27" s="17" t="n">
        <v>5299</v>
      </c>
      <c r="C27" s="18">
        <f>(159.0/B27*100)</f>
        <v/>
      </c>
      <c r="D27" s="19" t="n">
        <v>5140</v>
      </c>
      <c r="E27" s="18" t="n">
        <v>471.53752633</v>
      </c>
      <c r="F27" s="20" t="n">
        <v>2.64331059</v>
      </c>
      <c r="G27" s="18" t="n">
        <v>487.2116102</v>
      </c>
      <c r="H27" s="20" t="n">
        <v>4.34398487</v>
      </c>
      <c r="I27" s="18" t="n">
        <v>503.35070187</v>
      </c>
      <c r="J27" s="20" t="n">
        <v>2.08345703</v>
      </c>
      <c r="K27" s="18" t="s">
        <v>182</v>
      </c>
      <c r="L27" s="20" t="s">
        <v>182</v>
      </c>
      <c r="M27" s="18" t="s">
        <v>182</v>
      </c>
      <c r="N27" s="20" t="s">
        <v>182</v>
      </c>
      <c r="O27" s="18" t="s">
        <v>182</v>
      </c>
      <c r="P27" s="20" t="s">
        <v>182</v>
      </c>
      <c r="Q27" s="18" t="s">
        <v>182</v>
      </c>
      <c r="R27" s="20" t="s">
        <v>182</v>
      </c>
      <c r="S27" s="18" t="n">
        <v>416.9609277</v>
      </c>
      <c r="T27" s="20" t="n">
        <v>5.37180862</v>
      </c>
    </row>
    <row r="28" spans="1:20">
      <c r="A28" s="15" t="s">
        <v>203</v>
      </c>
      <c r="B28" s="17" t="n">
        <v>7568</v>
      </c>
      <c r="C28" s="18">
        <f>(123.0/B28*100)</f>
        <v/>
      </c>
      <c r="D28" s="19" t="n">
        <v>7445</v>
      </c>
      <c r="E28" s="18" t="n">
        <v>403.5038124</v>
      </c>
      <c r="F28" s="20" t="n">
        <v>3.2300672</v>
      </c>
      <c r="G28" s="18" t="n">
        <v>428.07647645</v>
      </c>
      <c r="H28" s="20" t="n">
        <v>3.89398675</v>
      </c>
      <c r="I28" s="18" t="n">
        <v>407.79153617</v>
      </c>
      <c r="J28" s="20" t="n">
        <v>2.46467287</v>
      </c>
      <c r="K28" s="18" t="s">
        <v>182</v>
      </c>
      <c r="L28" s="20" t="s">
        <v>182</v>
      </c>
      <c r="M28" s="18" t="s">
        <v>182</v>
      </c>
      <c r="N28" s="20" t="s">
        <v>182</v>
      </c>
      <c r="O28" s="18" t="s">
        <v>182</v>
      </c>
      <c r="P28" s="20" t="s">
        <v>182</v>
      </c>
      <c r="Q28" s="18" t="s">
        <v>182</v>
      </c>
      <c r="R28" s="20" t="s">
        <v>182</v>
      </c>
      <c r="S28" s="18" t="n">
        <v>358.61765503</v>
      </c>
      <c r="T28" s="20" t="n">
        <v>10.72121345</v>
      </c>
    </row>
    <row r="29" spans="1:20">
      <c r="A29" s="15" t="s">
        <v>204</v>
      </c>
      <c r="B29" s="17" t="n">
        <v>5385</v>
      </c>
      <c r="C29" s="18">
        <f>(36.0/B29*100)</f>
        <v/>
      </c>
      <c r="D29" s="19" t="n">
        <v>5349</v>
      </c>
      <c r="E29" s="18" t="n">
        <v>509.84826603</v>
      </c>
      <c r="F29" s="20" t="n">
        <v>4.10852433</v>
      </c>
      <c r="G29" s="18" t="n">
        <v>532.48278782</v>
      </c>
      <c r="H29" s="20" t="n">
        <v>4.19241507</v>
      </c>
      <c r="I29" s="18" t="n">
        <v>523.56743834</v>
      </c>
      <c r="J29" s="20" t="n">
        <v>4.59740088</v>
      </c>
      <c r="K29" s="18" t="s">
        <v>182</v>
      </c>
      <c r="L29" s="20" t="s">
        <v>182</v>
      </c>
      <c r="M29" s="18" t="s">
        <v>182</v>
      </c>
      <c r="N29" s="20" t="s">
        <v>182</v>
      </c>
      <c r="O29" s="18" t="n">
        <v>335.3902018</v>
      </c>
      <c r="P29" s="20" t="n">
        <v>12.1685767</v>
      </c>
      <c r="Q29" s="18" t="s">
        <v>182</v>
      </c>
      <c r="R29" s="20" t="s">
        <v>182</v>
      </c>
      <c r="S29" s="18" t="n">
        <v>436.91976211</v>
      </c>
      <c r="T29" s="20" t="n">
        <v>11.79945366</v>
      </c>
    </row>
    <row r="30" spans="1:20">
      <c r="A30" s="15" t="s">
        <v>205</v>
      </c>
      <c r="B30" s="17" t="n">
        <v>4520</v>
      </c>
      <c r="C30" s="18">
        <f>(504.0/B30*100)</f>
        <v/>
      </c>
      <c r="D30" s="19" t="n">
        <v>4016</v>
      </c>
      <c r="E30" s="18" t="n">
        <v>497.65933332</v>
      </c>
      <c r="F30" s="20" t="n">
        <v>3.10264641</v>
      </c>
      <c r="G30" s="18" t="n">
        <v>496.79829702</v>
      </c>
      <c r="H30" s="20" t="n">
        <v>3.97157676</v>
      </c>
      <c r="I30" s="18" t="n">
        <v>504.22421769</v>
      </c>
      <c r="J30" s="20" t="n">
        <v>4.63928572</v>
      </c>
      <c r="K30" s="18" t="s">
        <v>182</v>
      </c>
      <c r="L30" s="20" t="s">
        <v>182</v>
      </c>
      <c r="M30" s="18" t="s">
        <v>182</v>
      </c>
      <c r="N30" s="20" t="s">
        <v>182</v>
      </c>
      <c r="O30" s="18" t="s">
        <v>182</v>
      </c>
      <c r="P30" s="20" t="s">
        <v>182</v>
      </c>
      <c r="Q30" s="18" t="s">
        <v>182</v>
      </c>
      <c r="R30" s="20" t="s">
        <v>182</v>
      </c>
      <c r="S30" s="18" t="n">
        <v>421.53826203</v>
      </c>
      <c r="T30" s="20" t="n">
        <v>7.76615057</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(16.0/B32*100)</f>
        <v/>
      </c>
      <c r="D32" s="19" t="n">
        <v>4462</v>
      </c>
      <c r="E32" s="18" t="n">
        <v>481.70011456</v>
      </c>
      <c r="F32" s="20" t="n">
        <v>4.43227867</v>
      </c>
      <c r="G32" s="18" t="n">
        <v>513.31028052</v>
      </c>
      <c r="H32" s="20" t="n">
        <v>4.57739164</v>
      </c>
      <c r="I32" s="18" t="n">
        <v>511.03102428</v>
      </c>
      <c r="J32" s="20" t="n">
        <v>2.74156106</v>
      </c>
      <c r="K32" s="18" t="s">
        <v>182</v>
      </c>
      <c r="L32" s="20" t="s">
        <v>182</v>
      </c>
      <c r="M32" s="18" t="s">
        <v>182</v>
      </c>
      <c r="N32" s="20" t="s">
        <v>182</v>
      </c>
      <c r="O32" s="18" t="s">
        <v>182</v>
      </c>
      <c r="P32" s="20" t="s">
        <v>182</v>
      </c>
      <c r="Q32" s="18" t="s">
        <v>182</v>
      </c>
      <c r="R32" s="20" t="s">
        <v>182</v>
      </c>
      <c r="S32" s="18" t="n">
        <v>416.05324459</v>
      </c>
      <c r="T32" s="20" t="n">
        <v>12.39042692</v>
      </c>
    </row>
    <row r="33" spans="1:20">
      <c r="A33" s="15" t="s">
        <v>208</v>
      </c>
      <c r="B33" s="17" t="n">
        <v>7325</v>
      </c>
      <c r="C33" s="18">
        <f>(215.0/B33*100)</f>
        <v/>
      </c>
      <c r="D33" s="19" t="n">
        <v>7110</v>
      </c>
      <c r="E33" s="18" t="n">
        <v>451.06311664</v>
      </c>
      <c r="F33" s="20" t="n">
        <v>4.19807872</v>
      </c>
      <c r="G33" s="18" t="n">
        <v>513.55940909</v>
      </c>
      <c r="H33" s="20" t="n">
        <v>4.57354912</v>
      </c>
      <c r="I33" s="18" t="n">
        <v>505.38880761</v>
      </c>
      <c r="J33" s="20" t="n">
        <v>2.84787877</v>
      </c>
      <c r="K33" s="18" t="s">
        <v>182</v>
      </c>
      <c r="L33" s="20" t="s">
        <v>182</v>
      </c>
      <c r="M33" s="18" t="s">
        <v>182</v>
      </c>
      <c r="N33" s="20" t="s">
        <v>182</v>
      </c>
      <c r="O33" s="18" t="s">
        <v>182</v>
      </c>
      <c r="P33" s="20" t="s">
        <v>182</v>
      </c>
      <c r="Q33" s="18" t="s">
        <v>182</v>
      </c>
      <c r="R33" s="20" t="s">
        <v>182</v>
      </c>
      <c r="S33" s="18" t="n">
        <v>412.55539349</v>
      </c>
      <c r="T33" s="20" t="n">
        <v>12.7513402</v>
      </c>
    </row>
    <row r="34" spans="1:20">
      <c r="A34" s="15" t="s">
        <v>209</v>
      </c>
      <c r="B34" s="17" t="n">
        <v>6350</v>
      </c>
      <c r="C34" s="18">
        <f>(79.0/B34*100)</f>
        <v/>
      </c>
      <c r="D34" s="19" t="n">
        <v>6271</v>
      </c>
      <c r="E34" s="18" t="n">
        <v>471.14917562</v>
      </c>
      <c r="F34" s="20" t="n">
        <v>3.78171855</v>
      </c>
      <c r="G34" s="18" t="n">
        <v>496.82446806</v>
      </c>
      <c r="H34" s="20" t="n">
        <v>4.74722708</v>
      </c>
      <c r="I34" s="18" t="n">
        <v>487.20592666</v>
      </c>
      <c r="J34" s="20" t="n">
        <v>3.10817481</v>
      </c>
      <c r="K34" s="18" t="s">
        <v>182</v>
      </c>
      <c r="L34" s="20" t="s">
        <v>182</v>
      </c>
      <c r="M34" s="18" t="s">
        <v>182</v>
      </c>
      <c r="N34" s="20" t="s">
        <v>182</v>
      </c>
      <c r="O34" s="18" t="n">
        <v>336.51078337</v>
      </c>
      <c r="P34" s="20" t="n">
        <v>12.24828707</v>
      </c>
      <c r="Q34" s="18" t="s">
        <v>182</v>
      </c>
      <c r="R34" s="20" t="s">
        <v>182</v>
      </c>
      <c r="S34" s="18" t="n">
        <v>386.38287642</v>
      </c>
      <c r="T34" s="20" t="n">
        <v>10.54882959</v>
      </c>
    </row>
    <row r="35" spans="1:20">
      <c r="A35" s="15" t="s">
        <v>210</v>
      </c>
      <c r="B35" s="17" t="n">
        <v>6406</v>
      </c>
      <c r="C35" s="18">
        <f>(67.0/B35*100)</f>
        <v/>
      </c>
      <c r="D35" s="19" t="n">
        <v>6339</v>
      </c>
      <c r="E35" s="18" t="n">
        <v>486.85361035</v>
      </c>
      <c r="F35" s="20" t="n">
        <v>3.27191792</v>
      </c>
      <c r="G35" s="18" t="n">
        <v>511.85006468</v>
      </c>
      <c r="H35" s="20" t="n">
        <v>4.34759041</v>
      </c>
      <c r="I35" s="18" t="n">
        <v>522.65683754</v>
      </c>
      <c r="J35" s="20" t="n">
        <v>1.76199336</v>
      </c>
      <c r="K35" s="18" t="s">
        <v>182</v>
      </c>
      <c r="L35" s="20" t="s">
        <v>182</v>
      </c>
      <c r="M35" s="18" t="s">
        <v>182</v>
      </c>
      <c r="N35" s="20" t="s">
        <v>182</v>
      </c>
      <c r="O35" s="18" t="n">
        <v>349.78970242</v>
      </c>
      <c r="P35" s="20" t="n">
        <v>6.90672373</v>
      </c>
      <c r="Q35" s="18" t="s">
        <v>182</v>
      </c>
      <c r="R35" s="20" t="s">
        <v>182</v>
      </c>
      <c r="S35" s="18" t="n">
        <v>436.5198253</v>
      </c>
      <c r="T35" s="20" t="n">
        <v>7.98957687</v>
      </c>
    </row>
    <row r="36" spans="1:20">
      <c r="A36" s="15" t="s">
        <v>211</v>
      </c>
      <c r="B36" s="17" t="n">
        <v>6736</v>
      </c>
      <c r="C36" s="18">
        <f>(42.0/B36*100)</f>
        <v/>
      </c>
      <c r="D36" s="19" t="n">
        <v>6694</v>
      </c>
      <c r="E36" s="18" t="n">
        <v>476.86828641</v>
      </c>
      <c r="F36" s="20" t="n">
        <v>3.63150404</v>
      </c>
      <c r="G36" s="18" t="n">
        <v>488.34629019</v>
      </c>
      <c r="H36" s="20" t="n">
        <v>3.47186912</v>
      </c>
      <c r="I36" s="18" t="n">
        <v>494.41795613</v>
      </c>
      <c r="J36" s="20" t="n">
        <v>2.79079486</v>
      </c>
      <c r="K36" s="18" t="s">
        <v>182</v>
      </c>
      <c r="L36" s="20" t="s">
        <v>182</v>
      </c>
      <c r="M36" s="18" t="s">
        <v>182</v>
      </c>
      <c r="N36" s="20" t="s">
        <v>182</v>
      </c>
      <c r="O36" s="18" t="s">
        <v>182</v>
      </c>
      <c r="P36" s="20" t="s">
        <v>182</v>
      </c>
      <c r="Q36" s="18" t="s">
        <v>182</v>
      </c>
      <c r="R36" s="20" t="s">
        <v>182</v>
      </c>
      <c r="S36" s="18" t="n">
        <v>401.01282001</v>
      </c>
      <c r="T36" s="20" t="n">
        <v>10.56864249</v>
      </c>
    </row>
    <row r="37" spans="1:20">
      <c r="A37" s="15" t="s">
        <v>212</v>
      </c>
      <c r="B37" s="17" t="n">
        <v>5458</v>
      </c>
      <c r="C37" s="18">
        <f>(228.0/B37*100)</f>
        <v/>
      </c>
      <c r="D37" s="19" t="n">
        <v>5230</v>
      </c>
      <c r="E37" s="18" t="n">
        <v>499.31965567</v>
      </c>
      <c r="F37" s="20" t="n">
        <v>3.44067543</v>
      </c>
      <c r="G37" s="18" t="n">
        <v>495.1369702</v>
      </c>
      <c r="H37" s="20" t="n">
        <v>5.4872545</v>
      </c>
      <c r="I37" s="18" t="n">
        <v>505.75817921</v>
      </c>
      <c r="J37" s="20" t="n">
        <v>4.95310531</v>
      </c>
      <c r="K37" s="18" t="s">
        <v>182</v>
      </c>
      <c r="L37" s="20" t="s">
        <v>182</v>
      </c>
      <c r="M37" s="18" t="s">
        <v>182</v>
      </c>
      <c r="N37" s="20" t="s">
        <v>182</v>
      </c>
      <c r="O37" s="18" t="s">
        <v>182</v>
      </c>
      <c r="P37" s="20" t="s">
        <v>182</v>
      </c>
      <c r="Q37" s="18" t="s">
        <v>182</v>
      </c>
      <c r="R37" s="20" t="s">
        <v>182</v>
      </c>
      <c r="S37" s="18" t="n">
        <v>409.43279142</v>
      </c>
      <c r="T37" s="20" t="n">
        <v>7.04472428</v>
      </c>
    </row>
    <row r="38" spans="1:20">
      <c r="A38" s="15" t="s">
        <v>213</v>
      </c>
      <c r="B38" s="17" t="n">
        <v>5860</v>
      </c>
      <c r="C38" s="18">
        <f>(62.0/B38*100)</f>
        <v/>
      </c>
      <c r="D38" s="19" t="n">
        <v>5798</v>
      </c>
      <c r="E38" s="18" t="n">
        <v>510.46611627</v>
      </c>
      <c r="F38" s="20" t="n">
        <v>4.40016807</v>
      </c>
      <c r="G38" s="18" t="n">
        <v>532.46830857</v>
      </c>
      <c r="H38" s="20" t="n">
        <v>5.23030046</v>
      </c>
      <c r="I38" s="18" t="n">
        <v>535.8245159000001</v>
      </c>
      <c r="J38" s="20" t="n">
        <v>3.57867868</v>
      </c>
      <c r="K38" s="18" t="s">
        <v>182</v>
      </c>
      <c r="L38" s="20" t="s">
        <v>182</v>
      </c>
      <c r="M38" s="18" t="s">
        <v>182</v>
      </c>
      <c r="N38" s="20" t="s">
        <v>182</v>
      </c>
      <c r="O38" s="18" t="s">
        <v>182</v>
      </c>
      <c r="P38" s="20" t="s">
        <v>182</v>
      </c>
      <c r="Q38" s="18" t="s">
        <v>182</v>
      </c>
      <c r="R38" s="20" t="s">
        <v>182</v>
      </c>
      <c r="S38" s="18" t="n">
        <v>444.28247092</v>
      </c>
      <c r="T38" s="20" t="n">
        <v>7.36687169</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(5662.0/B40*100)</f>
        <v/>
      </c>
      <c r="D40" s="19" t="n">
        <v>8495</v>
      </c>
      <c r="E40" s="18" t="n">
        <v>481.36897986</v>
      </c>
      <c r="F40" s="20" t="n">
        <v>3.82831202</v>
      </c>
      <c r="G40" s="18" t="n">
        <v>511.92783897</v>
      </c>
      <c r="H40" s="20" t="n">
        <v>4.41826296</v>
      </c>
      <c r="I40" s="18" t="n">
        <v>507.23429569</v>
      </c>
      <c r="J40" s="20" t="n">
        <v>4.16093663</v>
      </c>
      <c r="K40" s="18" t="s">
        <v>182</v>
      </c>
      <c r="L40" s="20" t="s">
        <v>182</v>
      </c>
      <c r="M40" s="18" t="s">
        <v>182</v>
      </c>
      <c r="N40" s="20" t="s">
        <v>182</v>
      </c>
      <c r="O40" s="18" t="n">
        <v>491.16464222</v>
      </c>
      <c r="P40" s="20" t="n">
        <v>2.5540442</v>
      </c>
      <c r="Q40" s="18" t="s">
        <v>182</v>
      </c>
      <c r="R40" s="20" t="s">
        <v>182</v>
      </c>
      <c r="S40" s="18" t="n">
        <v>408.75291194</v>
      </c>
      <c r="T40" s="20" t="n">
        <v>9.555044690000001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(2723.0/B46*100)</f>
        <v/>
      </c>
      <c r="D46" s="19" t="n">
        <v>20418</v>
      </c>
      <c r="E46" s="18" t="n">
        <v>369.86764906</v>
      </c>
      <c r="F46" s="20" t="n">
        <v>5.35069944</v>
      </c>
      <c r="G46" s="18" t="n">
        <v>391.21726934</v>
      </c>
      <c r="H46" s="20" t="n">
        <v>5.26206025</v>
      </c>
      <c r="I46" s="18" t="n">
        <v>393.76006142</v>
      </c>
      <c r="J46" s="20" t="n">
        <v>3.28839517</v>
      </c>
      <c r="K46" s="18" t="s">
        <v>182</v>
      </c>
      <c r="L46" s="20" t="s">
        <v>182</v>
      </c>
      <c r="M46" s="18" t="s">
        <v>182</v>
      </c>
      <c r="N46" s="20" t="s">
        <v>182</v>
      </c>
      <c r="O46" s="18" t="s">
        <v>182</v>
      </c>
      <c r="P46" s="20" t="s">
        <v>182</v>
      </c>
      <c r="Q46" s="18" t="s">
        <v>182</v>
      </c>
      <c r="R46" s="20" t="s">
        <v>182</v>
      </c>
      <c r="S46" s="18" t="n">
        <v>352.45378502</v>
      </c>
      <c r="T46" s="20" t="n">
        <v>4.74165178</v>
      </c>
    </row>
    <row r="47" spans="1:20">
      <c r="A47" s="15" t="s">
        <v>222</v>
      </c>
      <c r="B47" s="17" t="n">
        <v>5928</v>
      </c>
      <c r="C47" s="18">
        <f>(106.0/B47*100)</f>
        <v/>
      </c>
      <c r="D47" s="19" t="n">
        <v>5822</v>
      </c>
      <c r="E47" s="18" t="n">
        <v>418.76286152</v>
      </c>
      <c r="F47" s="20" t="n">
        <v>5.00537179</v>
      </c>
      <c r="G47" s="18" t="n">
        <v>445.48888543</v>
      </c>
      <c r="H47" s="20" t="n">
        <v>6.56711571</v>
      </c>
      <c r="I47" s="18" t="n">
        <v>468.79140384</v>
      </c>
      <c r="J47" s="20" t="n">
        <v>4.00289305</v>
      </c>
      <c r="K47" s="18" t="s">
        <v>182</v>
      </c>
      <c r="L47" s="20" t="s">
        <v>182</v>
      </c>
      <c r="M47" s="18" t="s">
        <v>182</v>
      </c>
      <c r="N47" s="20" t="s">
        <v>182</v>
      </c>
      <c r="O47" s="18" t="s">
        <v>182</v>
      </c>
      <c r="P47" s="20" t="s">
        <v>182</v>
      </c>
      <c r="Q47" s="18" t="s">
        <v>182</v>
      </c>
      <c r="R47" s="20" t="s">
        <v>182</v>
      </c>
      <c r="S47" s="18" t="n">
        <v>384.20354669</v>
      </c>
      <c r="T47" s="20" t="n">
        <v>5.35114547</v>
      </c>
    </row>
    <row r="48" spans="1:20">
      <c r="A48" s="15" t="s">
        <v>223</v>
      </c>
      <c r="B48" s="17" t="n">
        <v>9841</v>
      </c>
      <c r="C48" s="18">
        <f>(19.0/B48*100)</f>
        <v/>
      </c>
      <c r="D48" s="19" t="n">
        <v>9822</v>
      </c>
      <c r="E48" s="18" t="n">
        <v>488.02715213</v>
      </c>
      <c r="F48" s="20" t="n">
        <v>7.83258116</v>
      </c>
      <c r="G48" s="18" t="n">
        <v>551.63832775</v>
      </c>
      <c r="H48" s="20" t="n">
        <v>6.11822094</v>
      </c>
      <c r="I48" s="18" t="n">
        <v>532.60048552</v>
      </c>
      <c r="J48" s="20" t="n">
        <v>5.06156705</v>
      </c>
      <c r="K48" s="18" t="s">
        <v>182</v>
      </c>
      <c r="L48" s="20" t="s">
        <v>182</v>
      </c>
      <c r="M48" s="18" t="s">
        <v>182</v>
      </c>
      <c r="N48" s="20" t="s">
        <v>182</v>
      </c>
      <c r="O48" s="18" t="s">
        <v>182</v>
      </c>
      <c r="P48" s="20" t="s">
        <v>182</v>
      </c>
      <c r="Q48" s="18" t="s">
        <v>182</v>
      </c>
      <c r="R48" s="20" t="s">
        <v>182</v>
      </c>
      <c r="S48" s="18" t="n">
        <v>465.7598925</v>
      </c>
      <c r="T48" s="20" t="n">
        <v>17.42922108</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(971.0/B50*100)</f>
        <v/>
      </c>
      <c r="D50" s="19" t="n">
        <v>10824</v>
      </c>
      <c r="E50" s="18" t="n">
        <v>392.58655647</v>
      </c>
      <c r="F50" s="20" t="n">
        <v>2.3945254</v>
      </c>
      <c r="G50" s="18" t="n">
        <v>405.62003159</v>
      </c>
      <c r="H50" s="20" t="n">
        <v>3.49702136</v>
      </c>
      <c r="I50" s="18" t="n">
        <v>394.74199924</v>
      </c>
      <c r="J50" s="20" t="n">
        <v>4.38808902</v>
      </c>
      <c r="K50" s="18" t="s">
        <v>182</v>
      </c>
      <c r="L50" s="20" t="s">
        <v>182</v>
      </c>
      <c r="M50" s="18" t="s">
        <v>182</v>
      </c>
      <c r="N50" s="20" t="s">
        <v>182</v>
      </c>
      <c r="O50" s="18" t="s">
        <v>182</v>
      </c>
      <c r="P50" s="20" t="s">
        <v>182</v>
      </c>
      <c r="Q50" s="18" t="s">
        <v>182</v>
      </c>
      <c r="R50" s="20" t="s">
        <v>182</v>
      </c>
      <c r="S50" s="18" t="n">
        <v>356.07952606</v>
      </c>
      <c r="T50" s="20" t="n">
        <v>8.65565786</v>
      </c>
    </row>
    <row r="51" spans="1:20">
      <c r="A51" s="15" t="s">
        <v>226</v>
      </c>
      <c r="B51" s="17" t="n">
        <v>6866</v>
      </c>
      <c r="C51" s="18">
        <f>(114.0/B51*100)</f>
        <v/>
      </c>
      <c r="D51" s="19" t="n">
        <v>6752</v>
      </c>
      <c r="E51" s="18" t="n">
        <v>401.67650927</v>
      </c>
      <c r="F51" s="20" t="n">
        <v>3.93580907</v>
      </c>
      <c r="G51" s="18" t="n">
        <v>416.95984455</v>
      </c>
      <c r="H51" s="20" t="n">
        <v>4.25507798</v>
      </c>
      <c r="I51" s="18" t="n">
        <v>402.98185146</v>
      </c>
      <c r="J51" s="20" t="n">
        <v>3.43604351</v>
      </c>
      <c r="K51" s="18" t="s">
        <v>182</v>
      </c>
      <c r="L51" s="20" t="s">
        <v>182</v>
      </c>
      <c r="M51" s="18" t="s">
        <v>182</v>
      </c>
      <c r="N51" s="20" t="s">
        <v>182</v>
      </c>
      <c r="O51" s="18" t="n">
        <v>380.5422133</v>
      </c>
      <c r="P51" s="20" t="n">
        <v>4.31283207</v>
      </c>
      <c r="Q51" s="18" t="s">
        <v>182</v>
      </c>
      <c r="R51" s="20" t="s">
        <v>182</v>
      </c>
      <c r="S51" s="18" t="n">
        <v>376.21355646</v>
      </c>
      <c r="T51" s="20" t="n">
        <v>5.58969722</v>
      </c>
    </row>
    <row r="52" spans="1:20">
      <c r="A52" s="15" t="s">
        <v>227</v>
      </c>
      <c r="B52" s="17" t="n">
        <v>5809</v>
      </c>
      <c r="C52" s="18">
        <f>(116.0/B52*100)</f>
        <v/>
      </c>
      <c r="D52" s="19" t="n">
        <v>5693</v>
      </c>
      <c r="E52" s="18" t="n">
        <v>432.30295225</v>
      </c>
      <c r="F52" s="20" t="n">
        <v>4.00226715</v>
      </c>
      <c r="G52" s="18" t="n">
        <v>477.14180649</v>
      </c>
      <c r="H52" s="20" t="n">
        <v>4.22513132</v>
      </c>
      <c r="I52" s="18" t="n">
        <v>478.1801955</v>
      </c>
      <c r="J52" s="20" t="n">
        <v>2.98633841</v>
      </c>
      <c r="K52" s="18" t="s">
        <v>182</v>
      </c>
      <c r="L52" s="20" t="s">
        <v>182</v>
      </c>
      <c r="M52" s="18" t="s">
        <v>182</v>
      </c>
      <c r="N52" s="20" t="s">
        <v>182</v>
      </c>
      <c r="O52" s="18" t="s">
        <v>182</v>
      </c>
      <c r="P52" s="20" t="s">
        <v>182</v>
      </c>
      <c r="Q52" s="18" t="s">
        <v>182</v>
      </c>
      <c r="R52" s="20" t="s">
        <v>182</v>
      </c>
      <c r="S52" s="18" t="n">
        <v>376.88641551</v>
      </c>
      <c r="T52" s="20" t="n">
        <v>6.8356197</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(436.0/B54*100)</f>
        <v/>
      </c>
      <c r="D54" s="19" t="n">
        <v>4304</v>
      </c>
      <c r="E54" s="18" t="n">
        <v>323.00140925</v>
      </c>
      <c r="F54" s="20" t="n">
        <v>4.22048251</v>
      </c>
      <c r="G54" s="18" t="n">
        <v>336.92545388</v>
      </c>
      <c r="H54" s="20" t="n">
        <v>4.84143089</v>
      </c>
      <c r="I54" s="18" t="n">
        <v>340.23715601</v>
      </c>
      <c r="J54" s="20" t="n">
        <v>3.91115161</v>
      </c>
      <c r="K54" s="18" t="s">
        <v>182</v>
      </c>
      <c r="L54" s="20" t="s">
        <v>182</v>
      </c>
      <c r="M54" s="18" t="s">
        <v>182</v>
      </c>
      <c r="N54" s="20" t="s">
        <v>182</v>
      </c>
      <c r="O54" s="18" t="s">
        <v>182</v>
      </c>
      <c r="P54" s="20" t="s">
        <v>182</v>
      </c>
      <c r="Q54" s="18" t="s">
        <v>182</v>
      </c>
      <c r="R54" s="20" t="s">
        <v>182</v>
      </c>
      <c r="S54" s="18" t="n">
        <v>287.51757256</v>
      </c>
      <c r="T54" s="20" t="n">
        <v>4.40095844</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(78.0/B56*100)</f>
        <v/>
      </c>
      <c r="D56" s="19" t="n">
        <v>5281</v>
      </c>
      <c r="E56" s="18" t="n">
        <v>521.30819393</v>
      </c>
      <c r="F56" s="20" t="n">
        <v>5.43045951</v>
      </c>
      <c r="G56" s="18" t="n">
        <v>549.87525203</v>
      </c>
      <c r="H56" s="20" t="n">
        <v>4.59201931</v>
      </c>
      <c r="I56" s="18" t="n">
        <v>555.27989497</v>
      </c>
      <c r="J56" s="20" t="n">
        <v>3.34296678</v>
      </c>
      <c r="K56" s="18" t="s">
        <v>182</v>
      </c>
      <c r="L56" s="20" t="s">
        <v>182</v>
      </c>
      <c r="M56" s="18" t="s">
        <v>182</v>
      </c>
      <c r="N56" s="20" t="s">
        <v>182</v>
      </c>
      <c r="O56" s="18" t="s">
        <v>182</v>
      </c>
      <c r="P56" s="20" t="s">
        <v>182</v>
      </c>
      <c r="Q56" s="18" t="s">
        <v>182</v>
      </c>
      <c r="R56" s="20" t="s">
        <v>182</v>
      </c>
      <c r="S56" s="18" t="n">
        <v>480.1814962</v>
      </c>
      <c r="T56" s="20" t="n">
        <v>17.92551438</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(256.0/B61*100)</f>
        <v/>
      </c>
      <c r="D61" s="19" t="n">
        <v>6269</v>
      </c>
      <c r="E61" s="18" t="n">
        <v>443.26999045</v>
      </c>
      <c r="F61" s="20" t="n">
        <v>4.114144</v>
      </c>
      <c r="G61" s="18" t="n">
        <v>490.9431393</v>
      </c>
      <c r="H61" s="20" t="n">
        <v>3.42420013</v>
      </c>
      <c r="I61" s="18" t="n">
        <v>492.67569129</v>
      </c>
      <c r="J61" s="20" t="n">
        <v>2.61375466</v>
      </c>
      <c r="K61" s="18" t="s">
        <v>182</v>
      </c>
      <c r="L61" s="20" t="s">
        <v>182</v>
      </c>
      <c r="M61" s="18" t="s">
        <v>182</v>
      </c>
      <c r="N61" s="20" t="s">
        <v>182</v>
      </c>
      <c r="O61" s="18" t="s">
        <v>182</v>
      </c>
      <c r="P61" s="20" t="s">
        <v>182</v>
      </c>
      <c r="Q61" s="18" t="s">
        <v>182</v>
      </c>
      <c r="R61" s="20" t="s">
        <v>182</v>
      </c>
      <c r="S61" s="18" t="n">
        <v>401.73134336</v>
      </c>
      <c r="T61" s="20" t="n">
        <v>8.253285</v>
      </c>
    </row>
    <row r="62" spans="1:20">
      <c r="A62" s="15" t="s">
        <v>237</v>
      </c>
      <c r="B62" s="17" t="n">
        <v>4476</v>
      </c>
      <c r="C62" s="18">
        <f>(5.0/B62*100)</f>
        <v/>
      </c>
      <c r="D62" s="19" t="n">
        <v>4471</v>
      </c>
      <c r="E62" s="18" t="n">
        <v>533.85627675</v>
      </c>
      <c r="F62" s="20" t="n">
        <v>3.26936885</v>
      </c>
      <c r="G62" s="18" t="n">
        <v>555.8659671299999</v>
      </c>
      <c r="H62" s="20" t="n">
        <v>3.50997752</v>
      </c>
      <c r="I62" s="18" t="n">
        <v>544.31900624</v>
      </c>
      <c r="J62" s="20" t="n">
        <v>1.22520817</v>
      </c>
      <c r="K62" s="18" t="s">
        <v>182</v>
      </c>
      <c r="L62" s="20" t="s">
        <v>182</v>
      </c>
      <c r="M62" s="18" t="s">
        <v>182</v>
      </c>
      <c r="N62" s="20" t="s">
        <v>182</v>
      </c>
      <c r="O62" s="18" t="s">
        <v>182</v>
      </c>
      <c r="P62" s="20" t="s">
        <v>182</v>
      </c>
      <c r="Q62" s="18" t="s">
        <v>182</v>
      </c>
      <c r="R62" s="20" t="s">
        <v>182</v>
      </c>
      <c r="S62" s="18" t="n">
        <v>506.73825848</v>
      </c>
      <c r="T62" s="20" t="n">
        <v>18.64021859</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380.13948507</v>
      </c>
      <c r="F67" s="20" t="n">
        <v>3.75042933</v>
      </c>
      <c r="G67" s="18" t="n">
        <v>404.27888602</v>
      </c>
      <c r="H67" s="20" t="n">
        <v>3.66698641</v>
      </c>
      <c r="I67" s="18" t="n">
        <v>386.08250841</v>
      </c>
      <c r="J67" s="20" t="n">
        <v>3.31452889</v>
      </c>
      <c r="K67" s="18" t="s">
        <v>182</v>
      </c>
      <c r="L67" s="20" t="s">
        <v>182</v>
      </c>
      <c r="M67" s="18" t="s">
        <v>182</v>
      </c>
      <c r="N67" s="20" t="s">
        <v>182</v>
      </c>
      <c r="O67" s="18" t="s">
        <v>182</v>
      </c>
      <c r="P67" s="20" t="s">
        <v>182</v>
      </c>
      <c r="Q67" s="18" t="s">
        <v>182</v>
      </c>
      <c r="R67" s="20" t="s">
        <v>182</v>
      </c>
      <c r="S67" s="18" t="n">
        <v>302.34250748</v>
      </c>
      <c r="T67" s="20" t="n">
        <v>12.02091775</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488.09143292</v>
      </c>
      <c r="F70" s="20" t="n">
        <v>4.12061564</v>
      </c>
      <c r="G70" s="18" t="n">
        <v>510.98292519</v>
      </c>
      <c r="H70" s="20" t="n">
        <v>3.58780674</v>
      </c>
      <c r="I70" s="18" t="n">
        <v>506.81301999</v>
      </c>
      <c r="J70" s="20" t="n">
        <v>4.29170343</v>
      </c>
      <c r="K70" s="18" t="s">
        <v>182</v>
      </c>
      <c r="L70" s="20" t="s">
        <v>182</v>
      </c>
      <c r="M70" s="18" t="s">
        <v>182</v>
      </c>
      <c r="N70" s="20" t="s">
        <v>182</v>
      </c>
      <c r="O70" s="18" t="s">
        <v>182</v>
      </c>
      <c r="P70" s="20" t="s">
        <v>182</v>
      </c>
      <c r="Q70" s="18" t="s">
        <v>182</v>
      </c>
      <c r="R70" s="20" t="s">
        <v>182</v>
      </c>
      <c r="S70" s="18" t="n">
        <v>427.98220329</v>
      </c>
      <c r="T70" s="20" t="n">
        <v>7.49059124</v>
      </c>
    </row>
    <row r="71" spans="1:20">
      <c r="A71" s="15" t="s">
        <v>246</v>
      </c>
      <c r="B71" s="17" t="n">
        <v>6115</v>
      </c>
      <c r="C71" s="18">
        <f>(109.0/B71*100)</f>
        <v/>
      </c>
      <c r="D71" s="19" t="n">
        <v>6006</v>
      </c>
      <c r="E71" s="18" t="n">
        <v>557.45118204</v>
      </c>
      <c r="F71" s="20" t="n">
        <v>2.37288159</v>
      </c>
      <c r="G71" s="18" t="n">
        <v>581.20614218</v>
      </c>
      <c r="H71" s="20" t="n">
        <v>2.22311124</v>
      </c>
      <c r="I71" s="18" t="n">
        <v>563.52522211</v>
      </c>
      <c r="J71" s="20" t="n">
        <v>3.82082231</v>
      </c>
      <c r="K71" s="18" t="s">
        <v>182</v>
      </c>
      <c r="L71" s="20" t="s">
        <v>182</v>
      </c>
      <c r="M71" s="18" t="s">
        <v>182</v>
      </c>
      <c r="N71" s="20" t="s">
        <v>182</v>
      </c>
      <c r="O71" s="18" t="s">
        <v>182</v>
      </c>
      <c r="P71" s="20" t="s">
        <v>182</v>
      </c>
      <c r="Q71" s="18" t="s">
        <v>182</v>
      </c>
      <c r="R71" s="20" t="s">
        <v>182</v>
      </c>
      <c r="S71" s="18" t="n">
        <v>464.90785686</v>
      </c>
      <c r="T71" s="20" t="n">
        <v>13.81554153</v>
      </c>
    </row>
    <row r="72" spans="1:20">
      <c r="A72" s="15" t="s">
        <v>247</v>
      </c>
      <c r="B72" s="17" t="n">
        <v>7708</v>
      </c>
      <c r="C72" s="18">
        <f>(8.0/B72*100)</f>
        <v/>
      </c>
      <c r="D72" s="19" t="n">
        <v>7700</v>
      </c>
      <c r="E72" s="18" t="n">
        <v>526.50239963</v>
      </c>
      <c r="F72" s="20" t="n">
        <v>8.77033973</v>
      </c>
      <c r="G72" s="18" t="n">
        <v>554.2651592</v>
      </c>
      <c r="H72" s="20" t="n">
        <v>3.85125878</v>
      </c>
      <c r="I72" s="18" t="n">
        <v>541.64143676</v>
      </c>
      <c r="J72" s="20" t="n">
        <v>3.4233895</v>
      </c>
      <c r="K72" s="18" t="s">
        <v>182</v>
      </c>
      <c r="L72" s="20" t="s">
        <v>182</v>
      </c>
      <c r="M72" s="18" t="s">
        <v>182</v>
      </c>
      <c r="N72" s="20" t="s">
        <v>182</v>
      </c>
      <c r="O72" s="18" t="s">
        <v>182</v>
      </c>
      <c r="P72" s="20" t="s">
        <v>182</v>
      </c>
      <c r="Q72" s="18" t="s">
        <v>182</v>
      </c>
      <c r="R72" s="20" t="s">
        <v>182</v>
      </c>
      <c r="S72" s="18" t="n">
        <v>479.27843634</v>
      </c>
      <c r="T72" s="20" t="n">
        <v>20.90998155</v>
      </c>
    </row>
    <row r="73" spans="1:20">
      <c r="A73" s="15" t="s">
        <v>248</v>
      </c>
      <c r="B73" s="17" t="n">
        <v>8249</v>
      </c>
      <c r="C73" s="18">
        <f>(225.0/B73*100)</f>
        <v/>
      </c>
      <c r="D73" s="19" t="n">
        <v>8024</v>
      </c>
      <c r="E73" s="18" t="n">
        <v>408.041098</v>
      </c>
      <c r="F73" s="20" t="n">
        <v>3.0878357</v>
      </c>
      <c r="G73" s="18" t="n">
        <v>430.72412586</v>
      </c>
      <c r="H73" s="20" t="n">
        <v>4.36104753</v>
      </c>
      <c r="I73" s="18" t="n">
        <v>417.31905696</v>
      </c>
      <c r="J73" s="20" t="n">
        <v>3.9307348</v>
      </c>
      <c r="K73" s="18" t="s">
        <v>182</v>
      </c>
      <c r="L73" s="20" t="s">
        <v>182</v>
      </c>
      <c r="M73" s="18" t="s">
        <v>182</v>
      </c>
      <c r="N73" s="20" t="s">
        <v>182</v>
      </c>
      <c r="O73" s="18" t="s">
        <v>182</v>
      </c>
      <c r="P73" s="20" t="s">
        <v>182</v>
      </c>
      <c r="Q73" s="18" t="s">
        <v>182</v>
      </c>
      <c r="R73" s="20" t="s">
        <v>182</v>
      </c>
      <c r="S73" s="18" t="n">
        <v>361.94347741</v>
      </c>
      <c r="T73" s="20" t="n">
        <v>9.546283559999999</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(271.0/B77*100)</f>
        <v/>
      </c>
      <c r="D77" s="19" t="n">
        <v>5791</v>
      </c>
      <c r="E77" s="18" t="n">
        <v>400.71326088</v>
      </c>
      <c r="F77" s="20" t="n">
        <v>3.26392967</v>
      </c>
      <c r="G77" s="18" t="n">
        <v>438.273296</v>
      </c>
      <c r="H77" s="20" t="n">
        <v>2.99549507</v>
      </c>
      <c r="I77" s="18" t="n">
        <v>454.28194641</v>
      </c>
      <c r="J77" s="20" t="n">
        <v>5.06614998</v>
      </c>
      <c r="K77" s="18" t="s">
        <v>182</v>
      </c>
      <c r="L77" s="20" t="s">
        <v>182</v>
      </c>
      <c r="M77" s="18" t="s">
        <v>182</v>
      </c>
      <c r="N77" s="20" t="s">
        <v>182</v>
      </c>
      <c r="O77" s="18" t="s">
        <v>182</v>
      </c>
      <c r="P77" s="20" t="s">
        <v>182</v>
      </c>
      <c r="Q77" s="18" t="s">
        <v>182</v>
      </c>
      <c r="R77" s="20" t="s">
        <v>182</v>
      </c>
      <c r="S77" s="18" t="n">
        <v>362.11754835</v>
      </c>
      <c r="T77" s="20" t="n">
        <v>4.35880306</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283</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479.40311375</v>
      </c>
      <c r="F7" s="20" t="n">
        <v>3.02093836</v>
      </c>
      <c r="G7" s="18" t="n">
        <v>505.92561998</v>
      </c>
      <c r="H7" s="20" t="n">
        <v>3.36071691</v>
      </c>
      <c r="I7" s="18" t="n">
        <v>505.33665535</v>
      </c>
      <c r="J7" s="20" t="n">
        <v>1.8529385</v>
      </c>
      <c r="K7" s="18" t="s">
        <v>182</v>
      </c>
      <c r="L7" s="20" t="s">
        <v>182</v>
      </c>
      <c r="M7" s="18" t="s">
        <v>182</v>
      </c>
      <c r="N7" s="20" t="s">
        <v>182</v>
      </c>
      <c r="O7" s="18" t="s">
        <v>182</v>
      </c>
      <c r="P7" s="20" t="s">
        <v>182</v>
      </c>
      <c r="Q7" s="18" t="s">
        <v>182</v>
      </c>
      <c r="R7" s="20" t="s">
        <v>182</v>
      </c>
      <c r="S7" s="18" t="n">
        <v>442.28104515</v>
      </c>
      <c r="T7" s="20" t="n">
        <v>7.14210585</v>
      </c>
    </row>
    <row r="8" spans="1:20">
      <c r="A8" s="15" t="s">
        <v>183</v>
      </c>
      <c r="B8" s="17" t="n">
        <v>7007</v>
      </c>
      <c r="C8" s="18">
        <f>(128.0/B8*100)</f>
        <v/>
      </c>
      <c r="D8" s="19" t="n">
        <v>6879</v>
      </c>
      <c r="E8" s="18" t="n">
        <v>442.12923869</v>
      </c>
      <c r="F8" s="20" t="n">
        <v>6.44754979</v>
      </c>
      <c r="G8" s="18" t="n">
        <v>476.11663862</v>
      </c>
      <c r="H8" s="20" t="n">
        <v>7.83515276</v>
      </c>
      <c r="I8" s="18" t="n">
        <v>512.0704657</v>
      </c>
      <c r="J8" s="20" t="n">
        <v>2.75894122</v>
      </c>
      <c r="K8" s="18" t="s">
        <v>182</v>
      </c>
      <c r="L8" s="20" t="s">
        <v>182</v>
      </c>
      <c r="M8" s="18" t="s">
        <v>182</v>
      </c>
      <c r="N8" s="20" t="s">
        <v>182</v>
      </c>
      <c r="O8" s="18" t="n">
        <v>301.63126691</v>
      </c>
      <c r="P8" s="20" t="n">
        <v>25.14921031</v>
      </c>
      <c r="Q8" s="18" t="s">
        <v>182</v>
      </c>
      <c r="R8" s="20" t="s">
        <v>182</v>
      </c>
      <c r="S8" s="18" t="n">
        <v>430.89781379</v>
      </c>
      <c r="T8" s="20" t="n">
        <v>6.3298873</v>
      </c>
    </row>
    <row r="9" spans="1:20">
      <c r="A9" s="15" t="s">
        <v>184</v>
      </c>
      <c r="B9" s="17" t="n">
        <v>9651</v>
      </c>
      <c r="C9" s="18">
        <f>(475.0/B9*100)</f>
        <v/>
      </c>
      <c r="D9" s="19" t="n">
        <v>9176</v>
      </c>
      <c r="E9" s="18" t="n">
        <v>476.63850627</v>
      </c>
      <c r="F9" s="20" t="n">
        <v>6.63095761</v>
      </c>
      <c r="G9" s="18" t="n">
        <v>515.94811186</v>
      </c>
      <c r="H9" s="20" t="n">
        <v>4.76832163</v>
      </c>
      <c r="I9" s="18" t="n">
        <v>527.6201187200001</v>
      </c>
      <c r="J9" s="20" t="n">
        <v>2.63565061</v>
      </c>
      <c r="K9" s="18" t="s">
        <v>182</v>
      </c>
      <c r="L9" s="20" t="s">
        <v>182</v>
      </c>
      <c r="M9" s="18" t="s">
        <v>182</v>
      </c>
      <c r="N9" s="20" t="s">
        <v>182</v>
      </c>
      <c r="O9" s="18" t="n">
        <v>357.98454354</v>
      </c>
      <c r="P9" s="20" t="n">
        <v>11.51846445</v>
      </c>
      <c r="Q9" s="18" t="s">
        <v>182</v>
      </c>
      <c r="R9" s="20" t="s">
        <v>182</v>
      </c>
      <c r="S9" s="18" t="n">
        <v>433.9981785</v>
      </c>
      <c r="T9" s="20" t="n">
        <v>6.87318378</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(102.0/B11*100)</f>
        <v/>
      </c>
      <c r="D11" s="19" t="n">
        <v>6951</v>
      </c>
      <c r="E11" s="18" t="n">
        <v>377.68808749</v>
      </c>
      <c r="F11" s="20" t="n">
        <v>4.809993</v>
      </c>
      <c r="G11" s="18" t="n">
        <v>401.98624987</v>
      </c>
      <c r="H11" s="20" t="n">
        <v>4.38648863</v>
      </c>
      <c r="I11" s="18" t="n">
        <v>436.62898694</v>
      </c>
      <c r="J11" s="20" t="n">
        <v>2.81850911</v>
      </c>
      <c r="K11" s="18" t="s">
        <v>182</v>
      </c>
      <c r="L11" s="20" t="s">
        <v>182</v>
      </c>
      <c r="M11" s="18" t="s">
        <v>182</v>
      </c>
      <c r="N11" s="20" t="s">
        <v>182</v>
      </c>
      <c r="O11" s="18" t="s">
        <v>182</v>
      </c>
      <c r="P11" s="20" t="s">
        <v>182</v>
      </c>
      <c r="Q11" s="18" t="s">
        <v>182</v>
      </c>
      <c r="R11" s="20" t="s">
        <v>182</v>
      </c>
      <c r="S11" s="18" t="n">
        <v>378.04215441</v>
      </c>
      <c r="T11" s="20" t="n">
        <v>6.75495036</v>
      </c>
    </row>
    <row r="12" spans="1:20">
      <c r="A12" s="15" t="s">
        <v>187</v>
      </c>
      <c r="B12" s="17" t="n">
        <v>6894</v>
      </c>
      <c r="C12" s="18">
        <f>(125.0/B12*100)</f>
        <v/>
      </c>
      <c r="D12" s="19" t="n">
        <v>6769</v>
      </c>
      <c r="E12" s="18" t="n">
        <v>462.91671659</v>
      </c>
      <c r="F12" s="20" t="n">
        <v>5.4202674</v>
      </c>
      <c r="G12" s="18" t="n">
        <v>489.4436498</v>
      </c>
      <c r="H12" s="20" t="n">
        <v>5.7772833</v>
      </c>
      <c r="I12" s="18" t="n">
        <v>508.45291441</v>
      </c>
      <c r="J12" s="20" t="n">
        <v>2.16106866</v>
      </c>
      <c r="K12" s="18" t="s">
        <v>182</v>
      </c>
      <c r="L12" s="20" t="s">
        <v>182</v>
      </c>
      <c r="M12" s="18" t="s">
        <v>182</v>
      </c>
      <c r="N12" s="20" t="s">
        <v>182</v>
      </c>
      <c r="O12" s="18" t="n">
        <v>340.98506961</v>
      </c>
      <c r="P12" s="20" t="n">
        <v>12.52444664</v>
      </c>
      <c r="Q12" s="18" t="s">
        <v>182</v>
      </c>
      <c r="R12" s="20" t="s">
        <v>182</v>
      </c>
      <c r="S12" s="18" t="n">
        <v>429.22339697</v>
      </c>
      <c r="T12" s="20" t="n">
        <v>6.51684144</v>
      </c>
    </row>
    <row r="13" spans="1:20">
      <c r="A13" s="15" t="s">
        <v>188</v>
      </c>
      <c r="B13" s="17" t="n">
        <v>7161</v>
      </c>
      <c r="C13" s="18">
        <f>(301.0/B13*100)</f>
        <v/>
      </c>
      <c r="D13" s="19" t="n">
        <v>6860</v>
      </c>
      <c r="E13" s="18" t="n">
        <v>499.2239377</v>
      </c>
      <c r="F13" s="20" t="n">
        <v>3.17538468</v>
      </c>
      <c r="G13" s="18" t="n">
        <v>522.94618532</v>
      </c>
      <c r="H13" s="20" t="n">
        <v>3.69836515</v>
      </c>
      <c r="I13" s="18" t="n">
        <v>526.06235321</v>
      </c>
      <c r="J13" s="20" t="n">
        <v>2.95396987</v>
      </c>
      <c r="K13" s="18" t="s">
        <v>182</v>
      </c>
      <c r="L13" s="20" t="s">
        <v>182</v>
      </c>
      <c r="M13" s="18" t="s">
        <v>182</v>
      </c>
      <c r="N13" s="20" t="s">
        <v>182</v>
      </c>
      <c r="O13" s="18" t="n">
        <v>447.51533769</v>
      </c>
      <c r="P13" s="20" t="n">
        <v>5.97365007</v>
      </c>
      <c r="Q13" s="18" t="s">
        <v>182</v>
      </c>
      <c r="R13" s="20" t="s">
        <v>182</v>
      </c>
      <c r="S13" s="18" t="n">
        <v>446.01511096</v>
      </c>
      <c r="T13" s="20" t="n">
        <v>5.61948731</v>
      </c>
    </row>
    <row r="14" spans="1:20">
      <c r="A14" s="15" t="s">
        <v>189</v>
      </c>
      <c r="B14" s="17" t="n">
        <v>5587</v>
      </c>
      <c r="C14" s="18">
        <f>(185.0/B14*100)</f>
        <v/>
      </c>
      <c r="D14" s="19" t="n">
        <v>5402</v>
      </c>
      <c r="E14" s="18" t="n">
        <v>495.59907399</v>
      </c>
      <c r="F14" s="20" t="n">
        <v>4.09557876</v>
      </c>
      <c r="G14" s="18" t="n">
        <v>521.7953671</v>
      </c>
      <c r="H14" s="20" t="n">
        <v>5.1949426</v>
      </c>
      <c r="I14" s="18" t="n">
        <v>527.6425211</v>
      </c>
      <c r="J14" s="20" t="n">
        <v>2.12648119</v>
      </c>
      <c r="K14" s="18" t="s">
        <v>182</v>
      </c>
      <c r="L14" s="20" t="s">
        <v>182</v>
      </c>
      <c r="M14" s="18" t="s">
        <v>182</v>
      </c>
      <c r="N14" s="20" t="s">
        <v>182</v>
      </c>
      <c r="O14" s="18" t="s">
        <v>182</v>
      </c>
      <c r="P14" s="20" t="s">
        <v>182</v>
      </c>
      <c r="Q14" s="18" t="s">
        <v>182</v>
      </c>
      <c r="R14" s="20" t="s">
        <v>182</v>
      </c>
      <c r="S14" s="18" t="n">
        <v>485.63918806</v>
      </c>
      <c r="T14" s="20" t="n">
        <v>8.57536385</v>
      </c>
    </row>
    <row r="15" spans="1:20">
      <c r="A15" s="15" t="s">
        <v>190</v>
      </c>
      <c r="B15" s="17" t="n">
        <v>5882</v>
      </c>
      <c r="C15" s="18">
        <f>(131.0/B15*100)</f>
        <v/>
      </c>
      <c r="D15" s="19" t="n">
        <v>5751</v>
      </c>
      <c r="E15" s="18" t="n">
        <v>515.7560453900001</v>
      </c>
      <c r="F15" s="20" t="n">
        <v>2.90496122</v>
      </c>
      <c r="G15" s="18" t="n">
        <v>507.93494513</v>
      </c>
      <c r="H15" s="20" t="n">
        <v>3.95132235</v>
      </c>
      <c r="I15" s="18" t="n">
        <v>516.90826657</v>
      </c>
      <c r="J15" s="20" t="n">
        <v>3.36994544</v>
      </c>
      <c r="K15" s="18" t="s">
        <v>182</v>
      </c>
      <c r="L15" s="20" t="s">
        <v>182</v>
      </c>
      <c r="M15" s="18" t="s">
        <v>182</v>
      </c>
      <c r="N15" s="20" t="s">
        <v>182</v>
      </c>
      <c r="O15" s="18" t="n">
        <v>368.85220715</v>
      </c>
      <c r="P15" s="20" t="n">
        <v>14.5875493</v>
      </c>
      <c r="Q15" s="18" t="s">
        <v>182</v>
      </c>
      <c r="R15" s="20" t="s">
        <v>182</v>
      </c>
      <c r="S15" s="18" t="n">
        <v>454.23114079</v>
      </c>
      <c r="T15" s="20" t="n">
        <v>8.16686282</v>
      </c>
    </row>
    <row r="16" spans="1:20">
      <c r="A16" s="15" t="s">
        <v>191</v>
      </c>
      <c r="B16" s="17" t="n">
        <v>6108</v>
      </c>
      <c r="C16" s="18">
        <f>(244.0/B16*100)</f>
        <v/>
      </c>
      <c r="D16" s="19" t="n">
        <v>5864</v>
      </c>
      <c r="E16" s="18" t="n">
        <v>448.92867115</v>
      </c>
      <c r="F16" s="20" t="n">
        <v>3.81909893</v>
      </c>
      <c r="G16" s="18" t="n">
        <v>490.09687222</v>
      </c>
      <c r="H16" s="20" t="n">
        <v>5.5306066</v>
      </c>
      <c r="I16" s="18" t="n">
        <v>516.36052803</v>
      </c>
      <c r="J16" s="20" t="n">
        <v>2.27690385</v>
      </c>
      <c r="K16" s="18" t="s">
        <v>182</v>
      </c>
      <c r="L16" s="20" t="s">
        <v>182</v>
      </c>
      <c r="M16" s="18" t="s">
        <v>182</v>
      </c>
      <c r="N16" s="20" t="s">
        <v>182</v>
      </c>
      <c r="O16" s="18" t="s">
        <v>182</v>
      </c>
      <c r="P16" s="20" t="s">
        <v>182</v>
      </c>
      <c r="Q16" s="18" t="s">
        <v>182</v>
      </c>
      <c r="R16" s="20" t="s">
        <v>182</v>
      </c>
      <c r="S16" s="18" t="n">
        <v>405.91518735</v>
      </c>
      <c r="T16" s="20" t="n">
        <v>6.46891474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404.07080497</v>
      </c>
      <c r="F18" s="20" t="n">
        <v>5.60837954</v>
      </c>
      <c r="G18" s="18" t="n">
        <v>434.07889368</v>
      </c>
      <c r="H18" s="20" t="n">
        <v>6.24426827</v>
      </c>
      <c r="I18" s="18" t="n">
        <v>473.50786726</v>
      </c>
      <c r="J18" s="20" t="n">
        <v>3.37568134</v>
      </c>
      <c r="K18" s="18" t="s">
        <v>182</v>
      </c>
      <c r="L18" s="20" t="s">
        <v>182</v>
      </c>
      <c r="M18" s="18" t="s">
        <v>182</v>
      </c>
      <c r="N18" s="20" t="s">
        <v>182</v>
      </c>
      <c r="O18" s="18" t="s">
        <v>182</v>
      </c>
      <c r="P18" s="20" t="s">
        <v>182</v>
      </c>
      <c r="Q18" s="18" t="s">
        <v>182</v>
      </c>
      <c r="R18" s="20" t="s">
        <v>182</v>
      </c>
      <c r="S18" s="18" t="n">
        <v>400.93908599</v>
      </c>
      <c r="T18" s="20" t="n">
        <v>8.51742816</v>
      </c>
    </row>
    <row r="19" spans="1:20">
      <c r="A19" s="15" t="s">
        <v>194</v>
      </c>
      <c r="B19" s="17" t="n">
        <v>5658</v>
      </c>
      <c r="C19" s="18">
        <f>(123.0/B19*100)</f>
        <v/>
      </c>
      <c r="D19" s="19" t="n">
        <v>5535</v>
      </c>
      <c r="E19" s="18" t="n">
        <v>414.75109022</v>
      </c>
      <c r="F19" s="20" t="n">
        <v>4.53457073</v>
      </c>
      <c r="G19" s="18" t="n">
        <v>460.82729873</v>
      </c>
      <c r="H19" s="20" t="n">
        <v>5.28482852</v>
      </c>
      <c r="I19" s="18" t="n">
        <v>494.74786159</v>
      </c>
      <c r="J19" s="20" t="n">
        <v>2.65635589</v>
      </c>
      <c r="K19" s="18" t="s">
        <v>182</v>
      </c>
      <c r="L19" s="20" t="s">
        <v>182</v>
      </c>
      <c r="M19" s="18" t="s">
        <v>182</v>
      </c>
      <c r="N19" s="20" t="s">
        <v>182</v>
      </c>
      <c r="O19" s="18" t="s">
        <v>182</v>
      </c>
      <c r="P19" s="20" t="s">
        <v>182</v>
      </c>
      <c r="Q19" s="18" t="s">
        <v>182</v>
      </c>
      <c r="R19" s="20" t="s">
        <v>182</v>
      </c>
      <c r="S19" s="18" t="n">
        <v>402.65954382</v>
      </c>
      <c r="T19" s="20" t="n">
        <v>8.15600763</v>
      </c>
    </row>
    <row r="20" spans="1:20">
      <c r="A20" s="15" t="s">
        <v>195</v>
      </c>
      <c r="B20" s="17" t="n">
        <v>3371</v>
      </c>
      <c r="C20" s="18">
        <f>(81.0/B20*100)</f>
        <v/>
      </c>
      <c r="D20" s="19" t="n">
        <v>3290</v>
      </c>
      <c r="E20" s="18" t="n">
        <v>486.26225762</v>
      </c>
      <c r="F20" s="20" t="n">
        <v>3.29313721</v>
      </c>
      <c r="G20" s="18" t="n">
        <v>492.45825475</v>
      </c>
      <c r="H20" s="20" t="n">
        <v>3.95974133</v>
      </c>
      <c r="I20" s="18" t="n">
        <v>493.77740528</v>
      </c>
      <c r="J20" s="20" t="n">
        <v>2.98799199</v>
      </c>
      <c r="K20" s="18" t="s">
        <v>182</v>
      </c>
      <c r="L20" s="20" t="s">
        <v>182</v>
      </c>
      <c r="M20" s="18" t="s">
        <v>182</v>
      </c>
      <c r="N20" s="20" t="s">
        <v>182</v>
      </c>
      <c r="O20" s="18" t="s">
        <v>182</v>
      </c>
      <c r="P20" s="20" t="s">
        <v>182</v>
      </c>
      <c r="Q20" s="18" t="s">
        <v>182</v>
      </c>
      <c r="R20" s="20" t="s">
        <v>182</v>
      </c>
      <c r="S20" s="18" t="n">
        <v>430.41964328</v>
      </c>
      <c r="T20" s="20" t="n">
        <v>12.05159395</v>
      </c>
    </row>
    <row r="21" spans="1:20">
      <c r="A21" s="15" t="s">
        <v>196</v>
      </c>
      <c r="B21" s="17" t="n">
        <v>5741</v>
      </c>
      <c r="C21" s="18">
        <f>(73.0/B21*100)</f>
        <v/>
      </c>
      <c r="D21" s="19" t="n">
        <v>5668</v>
      </c>
      <c r="E21" s="18" t="n">
        <v>471.68105946</v>
      </c>
      <c r="F21" s="20" t="n">
        <v>6.35306679</v>
      </c>
      <c r="G21" s="18" t="n">
        <v>500.97485881</v>
      </c>
      <c r="H21" s="20" t="n">
        <v>3.87063769</v>
      </c>
      <c r="I21" s="18" t="n">
        <v>512.19496484</v>
      </c>
      <c r="J21" s="20" t="n">
        <v>1.95659587</v>
      </c>
      <c r="K21" s="18" t="s">
        <v>182</v>
      </c>
      <c r="L21" s="20" t="s">
        <v>182</v>
      </c>
      <c r="M21" s="18" t="s">
        <v>182</v>
      </c>
      <c r="N21" s="20" t="s">
        <v>182</v>
      </c>
      <c r="O21" s="18" t="s">
        <v>182</v>
      </c>
      <c r="P21" s="20" t="s">
        <v>182</v>
      </c>
      <c r="Q21" s="18" t="s">
        <v>182</v>
      </c>
      <c r="R21" s="20" t="s">
        <v>182</v>
      </c>
      <c r="S21" s="18" t="n">
        <v>452.60500359</v>
      </c>
      <c r="T21" s="20" t="n">
        <v>8.084611669999999</v>
      </c>
    </row>
    <row r="22" spans="1:20">
      <c r="A22" s="15" t="s">
        <v>197</v>
      </c>
      <c r="B22" s="17" t="n">
        <v>6598</v>
      </c>
      <c r="C22" s="18">
        <f>(98.0/B22*100)</f>
        <v/>
      </c>
      <c r="D22" s="19" t="n">
        <v>6500</v>
      </c>
      <c r="E22" s="18" t="n">
        <v>409.26850201</v>
      </c>
      <c r="F22" s="20" t="n">
        <v>5.75212721</v>
      </c>
      <c r="G22" s="18" t="n">
        <v>416.12425958</v>
      </c>
      <c r="H22" s="20" t="n">
        <v>5.45654346</v>
      </c>
      <c r="I22" s="18" t="n">
        <v>504.33635871</v>
      </c>
      <c r="J22" s="20" t="n">
        <v>3.82905266</v>
      </c>
      <c r="K22" s="18" t="s">
        <v>182</v>
      </c>
      <c r="L22" s="20" t="s">
        <v>182</v>
      </c>
      <c r="M22" s="18" t="s">
        <v>182</v>
      </c>
      <c r="N22" s="20" t="s">
        <v>182</v>
      </c>
      <c r="O22" s="18" t="n">
        <v>465.3184081</v>
      </c>
      <c r="P22" s="20" t="n">
        <v>9.52311205</v>
      </c>
      <c r="Q22" s="18" t="s">
        <v>182</v>
      </c>
      <c r="R22" s="20" t="s">
        <v>182</v>
      </c>
      <c r="S22" s="18" t="n">
        <v>392.00726725</v>
      </c>
      <c r="T22" s="20" t="n">
        <v>8.764554220000001</v>
      </c>
    </row>
    <row r="23" spans="1:20">
      <c r="A23" s="15" t="s">
        <v>198</v>
      </c>
      <c r="B23" s="17" t="n">
        <v>11583</v>
      </c>
      <c r="C23" s="18">
        <f>(505.0/B23*100)</f>
        <v/>
      </c>
      <c r="D23" s="19" t="n">
        <v>11078</v>
      </c>
      <c r="E23" s="18" t="n">
        <v>449.27661488</v>
      </c>
      <c r="F23" s="20" t="n">
        <v>5.5193861</v>
      </c>
      <c r="G23" s="18" t="n">
        <v>482.79366413</v>
      </c>
      <c r="H23" s="20" t="n">
        <v>4.79374557</v>
      </c>
      <c r="I23" s="18" t="n">
        <v>504.15211937</v>
      </c>
      <c r="J23" s="20" t="n">
        <v>3.07051205</v>
      </c>
      <c r="K23" s="18" t="s">
        <v>182</v>
      </c>
      <c r="L23" s="20" t="s">
        <v>182</v>
      </c>
      <c r="M23" s="18" t="s">
        <v>182</v>
      </c>
      <c r="N23" s="20" t="s">
        <v>182</v>
      </c>
      <c r="O23" s="18" t="s">
        <v>182</v>
      </c>
      <c r="P23" s="20" t="s">
        <v>182</v>
      </c>
      <c r="Q23" s="18" t="s">
        <v>182</v>
      </c>
      <c r="R23" s="20" t="s">
        <v>182</v>
      </c>
      <c r="S23" s="18" t="n">
        <v>443.82461465</v>
      </c>
      <c r="T23" s="20" t="n">
        <v>7.40149361</v>
      </c>
    </row>
    <row r="24" spans="1:20">
      <c r="A24" s="15" t="s">
        <v>199</v>
      </c>
      <c r="B24" s="17" t="n">
        <v>6647</v>
      </c>
      <c r="C24" s="18">
        <f>(13.0/B24*100)</f>
        <v/>
      </c>
      <c r="D24" s="19" t="n">
        <v>6634</v>
      </c>
      <c r="E24" s="18" t="n">
        <v>489.43940137</v>
      </c>
      <c r="F24" s="20" t="n">
        <v>6.47010352</v>
      </c>
      <c r="G24" s="18" t="n">
        <v>523.11278631</v>
      </c>
      <c r="H24" s="20" t="n">
        <v>5.99697892</v>
      </c>
      <c r="I24" s="18" t="n">
        <v>540.09593766</v>
      </c>
      <c r="J24" s="20" t="n">
        <v>3.04051362</v>
      </c>
      <c r="K24" s="18" t="s">
        <v>182</v>
      </c>
      <c r="L24" s="20" t="s">
        <v>182</v>
      </c>
      <c r="M24" s="18" t="s">
        <v>182</v>
      </c>
      <c r="N24" s="20" t="s">
        <v>182</v>
      </c>
      <c r="O24" s="18" t="s">
        <v>182</v>
      </c>
      <c r="P24" s="20" t="s">
        <v>182</v>
      </c>
      <c r="Q24" s="18" t="s">
        <v>182</v>
      </c>
      <c r="R24" s="20" t="s">
        <v>182</v>
      </c>
      <c r="S24" s="18" t="n">
        <v>471.91692762</v>
      </c>
      <c r="T24" s="20" t="n">
        <v>10.58906399</v>
      </c>
    </row>
    <row r="25" spans="1:20">
      <c r="A25" s="15" t="s">
        <v>200</v>
      </c>
      <c r="B25" s="17" t="n">
        <v>5581</v>
      </c>
      <c r="C25" s="18">
        <f>(28.0/B25*100)</f>
        <v/>
      </c>
      <c r="D25" s="19" t="n">
        <v>5553</v>
      </c>
      <c r="E25" s="18" t="n">
        <v>495.80500632</v>
      </c>
      <c r="F25" s="20" t="n">
        <v>11.079046</v>
      </c>
      <c r="G25" s="18" t="n">
        <v>520.82171965</v>
      </c>
      <c r="H25" s="20" t="n">
        <v>6.0862619</v>
      </c>
      <c r="I25" s="18" t="n">
        <v>528.7455578300001</v>
      </c>
      <c r="J25" s="20" t="n">
        <v>3.69039572</v>
      </c>
      <c r="K25" s="18" t="s">
        <v>182</v>
      </c>
      <c r="L25" s="20" t="s">
        <v>182</v>
      </c>
      <c r="M25" s="18" t="s">
        <v>182</v>
      </c>
      <c r="N25" s="20" t="s">
        <v>182</v>
      </c>
      <c r="O25" s="18" t="s">
        <v>182</v>
      </c>
      <c r="P25" s="20" t="s">
        <v>182</v>
      </c>
      <c r="Q25" s="18" t="s">
        <v>182</v>
      </c>
      <c r="R25" s="20" t="s">
        <v>182</v>
      </c>
      <c r="S25" s="18" t="n">
        <v>477.06152847</v>
      </c>
      <c r="T25" s="20" t="n">
        <v>13.3504281</v>
      </c>
    </row>
    <row r="26" spans="1:20">
      <c r="A26" s="15" t="s">
        <v>201</v>
      </c>
      <c r="B26" s="17" t="n">
        <v>4869</v>
      </c>
      <c r="C26" s="18">
        <f>(98.0/B26*100)</f>
        <v/>
      </c>
      <c r="D26" s="19" t="n">
        <v>4771</v>
      </c>
      <c r="E26" s="18" t="n">
        <v>446.31281185</v>
      </c>
      <c r="F26" s="20" t="n">
        <v>4.60461867</v>
      </c>
      <c r="G26" s="18" t="n">
        <v>478.3847522</v>
      </c>
      <c r="H26" s="20" t="n">
        <v>3.69209219</v>
      </c>
      <c r="I26" s="18" t="n">
        <v>491.5026586</v>
      </c>
      <c r="J26" s="20" t="n">
        <v>2.24482645</v>
      </c>
      <c r="K26" s="18" t="s">
        <v>182</v>
      </c>
      <c r="L26" s="20" t="s">
        <v>182</v>
      </c>
      <c r="M26" s="18" t="s">
        <v>182</v>
      </c>
      <c r="N26" s="20" t="s">
        <v>182</v>
      </c>
      <c r="O26" s="18" t="s">
        <v>182</v>
      </c>
      <c r="P26" s="20" t="s">
        <v>182</v>
      </c>
      <c r="Q26" s="18" t="s">
        <v>182</v>
      </c>
      <c r="R26" s="20" t="s">
        <v>182</v>
      </c>
      <c r="S26" s="18" t="n">
        <v>445.21836694</v>
      </c>
      <c r="T26" s="20" t="n">
        <v>6.91933189</v>
      </c>
    </row>
    <row r="27" spans="1:20">
      <c r="A27" s="15" t="s">
        <v>202</v>
      </c>
      <c r="B27" s="17" t="n">
        <v>5299</v>
      </c>
      <c r="C27" s="18">
        <f>(159.0/B27*100)</f>
        <v/>
      </c>
      <c r="D27" s="19" t="n">
        <v>5140</v>
      </c>
      <c r="E27" s="18" t="n">
        <v>441.08823178</v>
      </c>
      <c r="F27" s="20" t="n">
        <v>3.15332137</v>
      </c>
      <c r="G27" s="18" t="n">
        <v>468.69404376</v>
      </c>
      <c r="H27" s="20" t="n">
        <v>4.51625877</v>
      </c>
      <c r="I27" s="18" t="n">
        <v>507.8295102</v>
      </c>
      <c r="J27" s="20" t="n">
        <v>1.61480438</v>
      </c>
      <c r="K27" s="18" t="s">
        <v>182</v>
      </c>
      <c r="L27" s="20" t="s">
        <v>182</v>
      </c>
      <c r="M27" s="18" t="s">
        <v>182</v>
      </c>
      <c r="N27" s="20" t="s">
        <v>182</v>
      </c>
      <c r="O27" s="18" t="s">
        <v>182</v>
      </c>
      <c r="P27" s="20" t="s">
        <v>182</v>
      </c>
      <c r="Q27" s="18" t="s">
        <v>182</v>
      </c>
      <c r="R27" s="20" t="s">
        <v>182</v>
      </c>
      <c r="S27" s="18" t="n">
        <v>416.67380953</v>
      </c>
      <c r="T27" s="20" t="n">
        <v>4.79423096</v>
      </c>
    </row>
    <row r="28" spans="1:20">
      <c r="A28" s="15" t="s">
        <v>203</v>
      </c>
      <c r="B28" s="17" t="n">
        <v>7568</v>
      </c>
      <c r="C28" s="18">
        <f>(123.0/B28*100)</f>
        <v/>
      </c>
      <c r="D28" s="19" t="n">
        <v>7445</v>
      </c>
      <c r="E28" s="18" t="n">
        <v>386.81784154</v>
      </c>
      <c r="F28" s="20" t="n">
        <v>3.93599065</v>
      </c>
      <c r="G28" s="18" t="n">
        <v>402.86524411</v>
      </c>
      <c r="H28" s="20" t="n">
        <v>4.35105069</v>
      </c>
      <c r="I28" s="18" t="n">
        <v>414.37185204</v>
      </c>
      <c r="J28" s="20" t="n">
        <v>2.46546043</v>
      </c>
      <c r="K28" s="18" t="s">
        <v>182</v>
      </c>
      <c r="L28" s="20" t="s">
        <v>182</v>
      </c>
      <c r="M28" s="18" t="s">
        <v>182</v>
      </c>
      <c r="N28" s="20" t="s">
        <v>182</v>
      </c>
      <c r="O28" s="18" t="s">
        <v>182</v>
      </c>
      <c r="P28" s="20" t="s">
        <v>182</v>
      </c>
      <c r="Q28" s="18" t="s">
        <v>182</v>
      </c>
      <c r="R28" s="20" t="s">
        <v>182</v>
      </c>
      <c r="S28" s="18" t="n">
        <v>376.96114542</v>
      </c>
      <c r="T28" s="20" t="n">
        <v>8.98068904</v>
      </c>
    </row>
    <row r="29" spans="1:20">
      <c r="A29" s="15" t="s">
        <v>204</v>
      </c>
      <c r="B29" s="17" t="n">
        <v>5385</v>
      </c>
      <c r="C29" s="18">
        <f>(36.0/B29*100)</f>
        <v/>
      </c>
      <c r="D29" s="19" t="n">
        <v>5349</v>
      </c>
      <c r="E29" s="18" t="n">
        <v>479.15380513</v>
      </c>
      <c r="F29" s="20" t="n">
        <v>7.10572125</v>
      </c>
      <c r="G29" s="18" t="n">
        <v>529.3234549</v>
      </c>
      <c r="H29" s="20" t="n">
        <v>4.73681676</v>
      </c>
      <c r="I29" s="18" t="n">
        <v>524.86479346</v>
      </c>
      <c r="J29" s="20" t="n">
        <v>2.65405721</v>
      </c>
      <c r="K29" s="18" t="s">
        <v>182</v>
      </c>
      <c r="L29" s="20" t="s">
        <v>182</v>
      </c>
      <c r="M29" s="18" t="s">
        <v>182</v>
      </c>
      <c r="N29" s="20" t="s">
        <v>182</v>
      </c>
      <c r="O29" s="18" t="n">
        <v>335.3902018</v>
      </c>
      <c r="P29" s="20" t="n">
        <v>12.1685767</v>
      </c>
      <c r="Q29" s="18" t="s">
        <v>182</v>
      </c>
      <c r="R29" s="20" t="s">
        <v>182</v>
      </c>
      <c r="S29" s="18" t="n">
        <v>450.07900999</v>
      </c>
      <c r="T29" s="20" t="n">
        <v>8.919203230000001</v>
      </c>
    </row>
    <row r="30" spans="1:20">
      <c r="A30" s="15" t="s">
        <v>205</v>
      </c>
      <c r="B30" s="17" t="n">
        <v>4520</v>
      </c>
      <c r="C30" s="18">
        <f>(504.0/B30*100)</f>
        <v/>
      </c>
      <c r="D30" s="19" t="n">
        <v>4016</v>
      </c>
      <c r="E30" s="18" t="n">
        <v>472.90658117</v>
      </c>
      <c r="F30" s="20" t="n">
        <v>4.18333985</v>
      </c>
      <c r="G30" s="18" t="n">
        <v>503.49517057</v>
      </c>
      <c r="H30" s="20" t="n">
        <v>4.03551625</v>
      </c>
      <c r="I30" s="18" t="n">
        <v>510.99009547</v>
      </c>
      <c r="J30" s="20" t="n">
        <v>2.57981594</v>
      </c>
      <c r="K30" s="18" t="s">
        <v>182</v>
      </c>
      <c r="L30" s="20" t="s">
        <v>182</v>
      </c>
      <c r="M30" s="18" t="s">
        <v>182</v>
      </c>
      <c r="N30" s="20" t="s">
        <v>182</v>
      </c>
      <c r="O30" s="18" t="s">
        <v>182</v>
      </c>
      <c r="P30" s="20" t="s">
        <v>182</v>
      </c>
      <c r="Q30" s="18" t="s">
        <v>182</v>
      </c>
      <c r="R30" s="20" t="s">
        <v>182</v>
      </c>
      <c r="S30" s="18" t="n">
        <v>436.46330809</v>
      </c>
      <c r="T30" s="20" t="n">
        <v>7.18607225</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(16.0/B32*100)</f>
        <v/>
      </c>
      <c r="D32" s="19" t="n">
        <v>4462</v>
      </c>
      <c r="E32" s="18" t="n">
        <v>457.36201216</v>
      </c>
      <c r="F32" s="20" t="n">
        <v>3.95229496</v>
      </c>
      <c r="G32" s="18" t="n">
        <v>510.07514057</v>
      </c>
      <c r="H32" s="20" t="n">
        <v>5.11622448</v>
      </c>
      <c r="I32" s="18" t="n">
        <v>513.21652284</v>
      </c>
      <c r="J32" s="20" t="n">
        <v>2.50012618</v>
      </c>
      <c r="K32" s="18" t="s">
        <v>182</v>
      </c>
      <c r="L32" s="20" t="s">
        <v>182</v>
      </c>
      <c r="M32" s="18" t="s">
        <v>182</v>
      </c>
      <c r="N32" s="20" t="s">
        <v>182</v>
      </c>
      <c r="O32" s="18" t="s">
        <v>182</v>
      </c>
      <c r="P32" s="20" t="s">
        <v>182</v>
      </c>
      <c r="Q32" s="18" t="s">
        <v>182</v>
      </c>
      <c r="R32" s="20" t="s">
        <v>182</v>
      </c>
      <c r="S32" s="18" t="n">
        <v>443.6902331</v>
      </c>
      <c r="T32" s="20" t="n">
        <v>12.41906243</v>
      </c>
    </row>
    <row r="33" spans="1:20">
      <c r="A33" s="15" t="s">
        <v>208</v>
      </c>
      <c r="B33" s="17" t="n">
        <v>7325</v>
      </c>
      <c r="C33" s="18">
        <f>(215.0/B33*100)</f>
        <v/>
      </c>
      <c r="D33" s="19" t="n">
        <v>7110</v>
      </c>
      <c r="E33" s="18" t="n">
        <v>438.92489895</v>
      </c>
      <c r="F33" s="20" t="n">
        <v>5.20982143</v>
      </c>
      <c r="G33" s="18" t="n">
        <v>484.44851052</v>
      </c>
      <c r="H33" s="20" t="n">
        <v>5.98109199</v>
      </c>
      <c r="I33" s="18" t="n">
        <v>506.48106566</v>
      </c>
      <c r="J33" s="20" t="n">
        <v>2.75068535</v>
      </c>
      <c r="K33" s="18" t="s">
        <v>182</v>
      </c>
      <c r="L33" s="20" t="s">
        <v>182</v>
      </c>
      <c r="M33" s="18" t="s">
        <v>182</v>
      </c>
      <c r="N33" s="20" t="s">
        <v>182</v>
      </c>
      <c r="O33" s="18" t="s">
        <v>182</v>
      </c>
      <c r="P33" s="20" t="s">
        <v>182</v>
      </c>
      <c r="Q33" s="18" t="s">
        <v>182</v>
      </c>
      <c r="R33" s="20" t="s">
        <v>182</v>
      </c>
      <c r="S33" s="18" t="n">
        <v>435.15816285</v>
      </c>
      <c r="T33" s="20" t="n">
        <v>9.581849910000001</v>
      </c>
    </row>
    <row r="34" spans="1:20">
      <c r="A34" s="15" t="s">
        <v>209</v>
      </c>
      <c r="B34" s="17" t="n">
        <v>6350</v>
      </c>
      <c r="C34" s="18">
        <f>(79.0/B34*100)</f>
        <v/>
      </c>
      <c r="D34" s="19" t="n">
        <v>6271</v>
      </c>
      <c r="E34" s="18" t="n">
        <v>462.93885161</v>
      </c>
      <c r="F34" s="20" t="n">
        <v>4.29241908</v>
      </c>
      <c r="G34" s="18" t="n">
        <v>494.0249518</v>
      </c>
      <c r="H34" s="20" t="n">
        <v>5.27410378</v>
      </c>
      <c r="I34" s="18" t="n">
        <v>489.79525393</v>
      </c>
      <c r="J34" s="20" t="n">
        <v>2.9816918</v>
      </c>
      <c r="K34" s="18" t="s">
        <v>182</v>
      </c>
      <c r="L34" s="20" t="s">
        <v>182</v>
      </c>
      <c r="M34" s="18" t="s">
        <v>182</v>
      </c>
      <c r="N34" s="20" t="s">
        <v>182</v>
      </c>
      <c r="O34" s="18" t="n">
        <v>336.51078337</v>
      </c>
      <c r="P34" s="20" t="n">
        <v>12.24828707</v>
      </c>
      <c r="Q34" s="18" t="s">
        <v>182</v>
      </c>
      <c r="R34" s="20" t="s">
        <v>182</v>
      </c>
      <c r="S34" s="18" t="n">
        <v>401.99984306</v>
      </c>
      <c r="T34" s="20" t="n">
        <v>9.30950421</v>
      </c>
    </row>
    <row r="35" spans="1:20">
      <c r="A35" s="15" t="s">
        <v>210</v>
      </c>
      <c r="B35" s="17" t="n">
        <v>6406</v>
      </c>
      <c r="C35" s="18">
        <f>(67.0/B35*100)</f>
        <v/>
      </c>
      <c r="D35" s="19" t="n">
        <v>6339</v>
      </c>
      <c r="E35" s="18" t="n">
        <v>493.35693148</v>
      </c>
      <c r="F35" s="20" t="n">
        <v>3.90452252</v>
      </c>
      <c r="G35" s="18" t="n">
        <v>508.72727151</v>
      </c>
      <c r="H35" s="20" t="n">
        <v>4.74983328</v>
      </c>
      <c r="I35" s="18" t="n">
        <v>519.3743183300001</v>
      </c>
      <c r="J35" s="20" t="n">
        <v>1.65236383</v>
      </c>
      <c r="K35" s="18" t="s">
        <v>182</v>
      </c>
      <c r="L35" s="20" t="s">
        <v>182</v>
      </c>
      <c r="M35" s="18" t="s">
        <v>182</v>
      </c>
      <c r="N35" s="20" t="s">
        <v>182</v>
      </c>
      <c r="O35" s="18" t="n">
        <v>349.78970242</v>
      </c>
      <c r="P35" s="20" t="n">
        <v>6.90672373</v>
      </c>
      <c r="Q35" s="18" t="s">
        <v>182</v>
      </c>
      <c r="R35" s="20" t="s">
        <v>182</v>
      </c>
      <c r="S35" s="18" t="n">
        <v>456.90953776</v>
      </c>
      <c r="T35" s="20" t="n">
        <v>6.43661086</v>
      </c>
    </row>
    <row r="36" spans="1:20">
      <c r="A36" s="15" t="s">
        <v>211</v>
      </c>
      <c r="B36" s="17" t="n">
        <v>6736</v>
      </c>
      <c r="C36" s="18">
        <f>(42.0/B36*100)</f>
        <v/>
      </c>
      <c r="D36" s="19" t="n">
        <v>6694</v>
      </c>
      <c r="E36" s="18" t="n">
        <v>442.63524234</v>
      </c>
      <c r="F36" s="20" t="n">
        <v>5.68320227</v>
      </c>
      <c r="G36" s="18" t="n">
        <v>481.37089542</v>
      </c>
      <c r="H36" s="20" t="n">
        <v>6.059065</v>
      </c>
      <c r="I36" s="18" t="n">
        <v>494.29025796</v>
      </c>
      <c r="J36" s="20" t="n">
        <v>2.33805187</v>
      </c>
      <c r="K36" s="18" t="s">
        <v>182</v>
      </c>
      <c r="L36" s="20" t="s">
        <v>182</v>
      </c>
      <c r="M36" s="18" t="s">
        <v>182</v>
      </c>
      <c r="N36" s="20" t="s">
        <v>182</v>
      </c>
      <c r="O36" s="18" t="s">
        <v>182</v>
      </c>
      <c r="P36" s="20" t="s">
        <v>182</v>
      </c>
      <c r="Q36" s="18" t="s">
        <v>182</v>
      </c>
      <c r="R36" s="20" t="s">
        <v>182</v>
      </c>
      <c r="S36" s="18" t="n">
        <v>426.97417785</v>
      </c>
      <c r="T36" s="20" t="n">
        <v>8.10451275</v>
      </c>
    </row>
    <row r="37" spans="1:20">
      <c r="A37" s="15" t="s">
        <v>212</v>
      </c>
      <c r="B37" s="17" t="n">
        <v>5458</v>
      </c>
      <c r="C37" s="18">
        <f>(228.0/B37*100)</f>
        <v/>
      </c>
      <c r="D37" s="19" t="n">
        <v>5230</v>
      </c>
      <c r="E37" s="18" t="n">
        <v>489.7139524</v>
      </c>
      <c r="F37" s="20" t="n">
        <v>3.82152926</v>
      </c>
      <c r="G37" s="18" t="n">
        <v>492.02115422</v>
      </c>
      <c r="H37" s="20" t="n">
        <v>5.55703925</v>
      </c>
      <c r="I37" s="18" t="n">
        <v>509.2395888</v>
      </c>
      <c r="J37" s="20" t="n">
        <v>3.52893415</v>
      </c>
      <c r="K37" s="18" t="s">
        <v>182</v>
      </c>
      <c r="L37" s="20" t="s">
        <v>182</v>
      </c>
      <c r="M37" s="18" t="s">
        <v>182</v>
      </c>
      <c r="N37" s="20" t="s">
        <v>182</v>
      </c>
      <c r="O37" s="18" t="s">
        <v>182</v>
      </c>
      <c r="P37" s="20" t="s">
        <v>182</v>
      </c>
      <c r="Q37" s="18" t="s">
        <v>182</v>
      </c>
      <c r="R37" s="20" t="s">
        <v>182</v>
      </c>
      <c r="S37" s="18" t="n">
        <v>418.56902816</v>
      </c>
      <c r="T37" s="20" t="n">
        <v>6.65112804</v>
      </c>
    </row>
    <row r="38" spans="1:20">
      <c r="A38" s="15" t="s">
        <v>213</v>
      </c>
      <c r="B38" s="17" t="n">
        <v>5860</v>
      </c>
      <c r="C38" s="18">
        <f>(62.0/B38*100)</f>
        <v/>
      </c>
      <c r="D38" s="19" t="n">
        <v>5798</v>
      </c>
      <c r="E38" s="18" t="n">
        <v>473.48172447</v>
      </c>
      <c r="F38" s="20" t="n">
        <v>7.04770414</v>
      </c>
      <c r="G38" s="18" t="n">
        <v>505.67014326</v>
      </c>
      <c r="H38" s="20" t="n">
        <v>7.93431463</v>
      </c>
      <c r="I38" s="18" t="n">
        <v>537.69680781</v>
      </c>
      <c r="J38" s="20" t="n">
        <v>2.78828705</v>
      </c>
      <c r="K38" s="18" t="s">
        <v>182</v>
      </c>
      <c r="L38" s="20" t="s">
        <v>182</v>
      </c>
      <c r="M38" s="18" t="s">
        <v>182</v>
      </c>
      <c r="N38" s="20" t="s">
        <v>182</v>
      </c>
      <c r="O38" s="18" t="s">
        <v>182</v>
      </c>
      <c r="P38" s="20" t="s">
        <v>182</v>
      </c>
      <c r="Q38" s="18" t="s">
        <v>182</v>
      </c>
      <c r="R38" s="20" t="s">
        <v>182</v>
      </c>
      <c r="S38" s="18" t="n">
        <v>459.58460483</v>
      </c>
      <c r="T38" s="20" t="n">
        <v>6.45207899</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(5662.0/B40*100)</f>
        <v/>
      </c>
      <c r="D40" s="19" t="n">
        <v>8495</v>
      </c>
      <c r="E40" s="18" t="n">
        <v>468.82212295</v>
      </c>
      <c r="F40" s="20" t="n">
        <v>5.23133735</v>
      </c>
      <c r="G40" s="18" t="n">
        <v>504.50368032</v>
      </c>
      <c r="H40" s="20" t="n">
        <v>4.66463212</v>
      </c>
      <c r="I40" s="18" t="n">
        <v>508.72293703</v>
      </c>
      <c r="J40" s="20" t="n">
        <v>3.77522658</v>
      </c>
      <c r="K40" s="18" t="s">
        <v>182</v>
      </c>
      <c r="L40" s="20" t="s">
        <v>182</v>
      </c>
      <c r="M40" s="18" t="s">
        <v>182</v>
      </c>
      <c r="N40" s="20" t="s">
        <v>182</v>
      </c>
      <c r="O40" s="18" t="n">
        <v>491.16464222</v>
      </c>
      <c r="P40" s="20" t="n">
        <v>2.5540442</v>
      </c>
      <c r="Q40" s="18" t="s">
        <v>182</v>
      </c>
      <c r="R40" s="20" t="s">
        <v>182</v>
      </c>
      <c r="S40" s="18" t="n">
        <v>423.43738483</v>
      </c>
      <c r="T40" s="20" t="n">
        <v>10.19611883</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(2723.0/B46*100)</f>
        <v/>
      </c>
      <c r="D46" s="19" t="n">
        <v>20418</v>
      </c>
      <c r="E46" s="18" t="n">
        <v>356.73500889</v>
      </c>
      <c r="F46" s="20" t="n">
        <v>6.01235742</v>
      </c>
      <c r="G46" s="18" t="n">
        <v>378.79945835</v>
      </c>
      <c r="H46" s="20" t="n">
        <v>6.49033414</v>
      </c>
      <c r="I46" s="18" t="n">
        <v>395.6372323</v>
      </c>
      <c r="J46" s="20" t="n">
        <v>3.28873302</v>
      </c>
      <c r="K46" s="18" t="s">
        <v>182</v>
      </c>
      <c r="L46" s="20" t="s">
        <v>182</v>
      </c>
      <c r="M46" s="18" t="s">
        <v>182</v>
      </c>
      <c r="N46" s="20" t="s">
        <v>182</v>
      </c>
      <c r="O46" s="18" t="s">
        <v>182</v>
      </c>
      <c r="P46" s="20" t="s">
        <v>182</v>
      </c>
      <c r="Q46" s="18" t="s">
        <v>182</v>
      </c>
      <c r="R46" s="20" t="s">
        <v>182</v>
      </c>
      <c r="S46" s="18" t="n">
        <v>352.66504424</v>
      </c>
      <c r="T46" s="20" t="n">
        <v>4.68175213</v>
      </c>
    </row>
    <row r="47" spans="1:20">
      <c r="A47" s="15" t="s">
        <v>222</v>
      </c>
      <c r="B47" s="17" t="n">
        <v>5928</v>
      </c>
      <c r="C47" s="18">
        <f>(106.0/B47*100)</f>
        <v/>
      </c>
      <c r="D47" s="19" t="n">
        <v>5822</v>
      </c>
      <c r="E47" s="18" t="n">
        <v>403.23811586</v>
      </c>
      <c r="F47" s="20" t="n">
        <v>4.26994815</v>
      </c>
      <c r="G47" s="18" t="n">
        <v>430.83902129</v>
      </c>
      <c r="H47" s="20" t="n">
        <v>6.26844797</v>
      </c>
      <c r="I47" s="18" t="n">
        <v>470.13421494</v>
      </c>
      <c r="J47" s="20" t="n">
        <v>4.00182195</v>
      </c>
      <c r="K47" s="18" t="s">
        <v>182</v>
      </c>
      <c r="L47" s="20" t="s">
        <v>182</v>
      </c>
      <c r="M47" s="18" t="s">
        <v>182</v>
      </c>
      <c r="N47" s="20" t="s">
        <v>182</v>
      </c>
      <c r="O47" s="18" t="s">
        <v>182</v>
      </c>
      <c r="P47" s="20" t="s">
        <v>182</v>
      </c>
      <c r="Q47" s="18" t="s">
        <v>182</v>
      </c>
      <c r="R47" s="20" t="s">
        <v>182</v>
      </c>
      <c r="S47" s="18" t="n">
        <v>390.15618434</v>
      </c>
      <c r="T47" s="20" t="n">
        <v>5.46224237</v>
      </c>
    </row>
    <row r="48" spans="1:20">
      <c r="A48" s="15" t="s">
        <v>223</v>
      </c>
      <c r="B48" s="17" t="n">
        <v>9841</v>
      </c>
      <c r="C48" s="18">
        <f>(19.0/B48*100)</f>
        <v/>
      </c>
      <c r="D48" s="19" t="n">
        <v>9822</v>
      </c>
      <c r="E48" s="18" t="n">
        <v>487.8984521</v>
      </c>
      <c r="F48" s="20" t="n">
        <v>7.87439238</v>
      </c>
      <c r="G48" s="18" t="n">
        <v>549.5532633399999</v>
      </c>
      <c r="H48" s="20" t="n">
        <v>7.24701332</v>
      </c>
      <c r="I48" s="18" t="n">
        <v>533.78772865</v>
      </c>
      <c r="J48" s="20" t="n">
        <v>5.05577282</v>
      </c>
      <c r="K48" s="18" t="s">
        <v>182</v>
      </c>
      <c r="L48" s="20" t="s">
        <v>182</v>
      </c>
      <c r="M48" s="18" t="s">
        <v>182</v>
      </c>
      <c r="N48" s="20" t="s">
        <v>182</v>
      </c>
      <c r="O48" s="18" t="s">
        <v>182</v>
      </c>
      <c r="P48" s="20" t="s">
        <v>182</v>
      </c>
      <c r="Q48" s="18" t="s">
        <v>182</v>
      </c>
      <c r="R48" s="20" t="s">
        <v>182</v>
      </c>
      <c r="S48" s="18" t="n">
        <v>466.99923068</v>
      </c>
      <c r="T48" s="20" t="n">
        <v>15.43415038</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(971.0/B50*100)</f>
        <v/>
      </c>
      <c r="D50" s="19" t="n">
        <v>10824</v>
      </c>
      <c r="E50" s="18" t="n">
        <v>376.03112804</v>
      </c>
      <c r="F50" s="20" t="n">
        <v>3.73692889</v>
      </c>
      <c r="G50" s="18" t="n">
        <v>409.91545821</v>
      </c>
      <c r="H50" s="20" t="n">
        <v>5.53365889</v>
      </c>
      <c r="I50" s="18" t="n">
        <v>397.87395181</v>
      </c>
      <c r="J50" s="20" t="n">
        <v>2.76304519</v>
      </c>
      <c r="K50" s="18" t="s">
        <v>182</v>
      </c>
      <c r="L50" s="20" t="s">
        <v>182</v>
      </c>
      <c r="M50" s="18" t="s">
        <v>182</v>
      </c>
      <c r="N50" s="20" t="s">
        <v>182</v>
      </c>
      <c r="O50" s="18" t="s">
        <v>182</v>
      </c>
      <c r="P50" s="20" t="s">
        <v>182</v>
      </c>
      <c r="Q50" s="18" t="s">
        <v>182</v>
      </c>
      <c r="R50" s="20" t="s">
        <v>182</v>
      </c>
      <c r="S50" s="18" t="n">
        <v>358.78593978</v>
      </c>
      <c r="T50" s="20" t="n">
        <v>7.61668964</v>
      </c>
    </row>
    <row r="51" spans="1:20">
      <c r="A51" s="15" t="s">
        <v>226</v>
      </c>
      <c r="B51" s="17" t="n">
        <v>6866</v>
      </c>
      <c r="C51" s="18">
        <f>(114.0/B51*100)</f>
        <v/>
      </c>
      <c r="D51" s="19" t="n">
        <v>6752</v>
      </c>
      <c r="E51" s="18" t="n">
        <v>398.16223283</v>
      </c>
      <c r="F51" s="20" t="n">
        <v>5.24201437</v>
      </c>
      <c r="G51" s="18" t="n">
        <v>414.76877751</v>
      </c>
      <c r="H51" s="20" t="n">
        <v>5.65219069</v>
      </c>
      <c r="I51" s="18" t="n">
        <v>405.45557352</v>
      </c>
      <c r="J51" s="20" t="n">
        <v>2.95047222</v>
      </c>
      <c r="K51" s="18" t="s">
        <v>182</v>
      </c>
      <c r="L51" s="20" t="s">
        <v>182</v>
      </c>
      <c r="M51" s="18" t="s">
        <v>182</v>
      </c>
      <c r="N51" s="20" t="s">
        <v>182</v>
      </c>
      <c r="O51" s="18" t="n">
        <v>380.5422133</v>
      </c>
      <c r="P51" s="20" t="n">
        <v>4.31283207</v>
      </c>
      <c r="Q51" s="18" t="s">
        <v>182</v>
      </c>
      <c r="R51" s="20" t="s">
        <v>182</v>
      </c>
      <c r="S51" s="18" t="n">
        <v>377.21961781</v>
      </c>
      <c r="T51" s="20" t="n">
        <v>5.0957811</v>
      </c>
    </row>
    <row r="52" spans="1:20">
      <c r="A52" s="15" t="s">
        <v>227</v>
      </c>
      <c r="B52" s="17" t="n">
        <v>5809</v>
      </c>
      <c r="C52" s="18">
        <f>(116.0/B52*100)</f>
        <v/>
      </c>
      <c r="D52" s="19" t="n">
        <v>5693</v>
      </c>
      <c r="E52" s="18" t="n">
        <v>415.00261693</v>
      </c>
      <c r="F52" s="20" t="n">
        <v>5.08008335</v>
      </c>
      <c r="G52" s="18" t="n">
        <v>458.00318684</v>
      </c>
      <c r="H52" s="20" t="n">
        <v>7.40825603</v>
      </c>
      <c r="I52" s="18" t="n">
        <v>477.59806504</v>
      </c>
      <c r="J52" s="20" t="n">
        <v>2.83540114</v>
      </c>
      <c r="K52" s="18" t="s">
        <v>182</v>
      </c>
      <c r="L52" s="20" t="s">
        <v>182</v>
      </c>
      <c r="M52" s="18" t="s">
        <v>182</v>
      </c>
      <c r="N52" s="20" t="s">
        <v>182</v>
      </c>
      <c r="O52" s="18" t="s">
        <v>182</v>
      </c>
      <c r="P52" s="20" t="s">
        <v>182</v>
      </c>
      <c r="Q52" s="18" t="s">
        <v>182</v>
      </c>
      <c r="R52" s="20" t="s">
        <v>182</v>
      </c>
      <c r="S52" s="18" t="n">
        <v>395.37629767</v>
      </c>
      <c r="T52" s="20" t="n">
        <v>7.8911803</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(436.0/B54*100)</f>
        <v/>
      </c>
      <c r="D54" s="19" t="n">
        <v>4304</v>
      </c>
      <c r="E54" s="18" t="n">
        <v>317.63671317</v>
      </c>
      <c r="F54" s="20" t="n">
        <v>3.31319496</v>
      </c>
      <c r="G54" s="18" t="n">
        <v>333.06479616</v>
      </c>
      <c r="H54" s="20" t="n">
        <v>5.51487702</v>
      </c>
      <c r="I54" s="18" t="n">
        <v>342.87790904</v>
      </c>
      <c r="J54" s="20" t="n">
        <v>4.08849936</v>
      </c>
      <c r="K54" s="18" t="s">
        <v>182</v>
      </c>
      <c r="L54" s="20" t="s">
        <v>182</v>
      </c>
      <c r="M54" s="18" t="s">
        <v>182</v>
      </c>
      <c r="N54" s="20" t="s">
        <v>182</v>
      </c>
      <c r="O54" s="18" t="s">
        <v>182</v>
      </c>
      <c r="P54" s="20" t="s">
        <v>182</v>
      </c>
      <c r="Q54" s="18" t="s">
        <v>182</v>
      </c>
      <c r="R54" s="20" t="s">
        <v>182</v>
      </c>
      <c r="S54" s="18" t="n">
        <v>289.58186199</v>
      </c>
      <c r="T54" s="20" t="n">
        <v>4.65676577</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(78.0/B56*100)</f>
        <v/>
      </c>
      <c r="D56" s="19" t="n">
        <v>5281</v>
      </c>
      <c r="E56" s="18" t="n">
        <v>534.4488969499999</v>
      </c>
      <c r="F56" s="20" t="n">
        <v>6.1093729</v>
      </c>
      <c r="G56" s="18" t="n">
        <v>548.67982607</v>
      </c>
      <c r="H56" s="20" t="n">
        <v>4.79739015</v>
      </c>
      <c r="I56" s="18" t="n">
        <v>555.22339963</v>
      </c>
      <c r="J56" s="20" t="n">
        <v>3.66373313</v>
      </c>
      <c r="K56" s="18" t="s">
        <v>182</v>
      </c>
      <c r="L56" s="20" t="s">
        <v>182</v>
      </c>
      <c r="M56" s="18" t="s">
        <v>182</v>
      </c>
      <c r="N56" s="20" t="s">
        <v>182</v>
      </c>
      <c r="O56" s="18" t="s">
        <v>182</v>
      </c>
      <c r="P56" s="20" t="s">
        <v>182</v>
      </c>
      <c r="Q56" s="18" t="s">
        <v>182</v>
      </c>
      <c r="R56" s="20" t="s">
        <v>182</v>
      </c>
      <c r="S56" s="18" t="n">
        <v>500.73763168</v>
      </c>
      <c r="T56" s="20" t="n">
        <v>15.33092482</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(256.0/B61*100)</f>
        <v/>
      </c>
      <c r="D61" s="19" t="n">
        <v>6269</v>
      </c>
      <c r="E61" s="18" t="n">
        <v>446.62203184</v>
      </c>
      <c r="F61" s="20" t="n">
        <v>4.24561259</v>
      </c>
      <c r="G61" s="18" t="n">
        <v>487.35603255</v>
      </c>
      <c r="H61" s="20" t="n">
        <v>4.50101282</v>
      </c>
      <c r="I61" s="18" t="n">
        <v>489.74397672</v>
      </c>
      <c r="J61" s="20" t="n">
        <v>2.52158708</v>
      </c>
      <c r="K61" s="18" t="s">
        <v>182</v>
      </c>
      <c r="L61" s="20" t="s">
        <v>182</v>
      </c>
      <c r="M61" s="18" t="s">
        <v>182</v>
      </c>
      <c r="N61" s="20" t="s">
        <v>182</v>
      </c>
      <c r="O61" s="18" t="s">
        <v>182</v>
      </c>
      <c r="P61" s="20" t="s">
        <v>182</v>
      </c>
      <c r="Q61" s="18" t="s">
        <v>182</v>
      </c>
      <c r="R61" s="20" t="s">
        <v>182</v>
      </c>
      <c r="S61" s="18" t="n">
        <v>414.55766575</v>
      </c>
      <c r="T61" s="20" t="n">
        <v>8.03748985</v>
      </c>
    </row>
    <row r="62" spans="1:20">
      <c r="A62" s="15" t="s">
        <v>237</v>
      </c>
      <c r="B62" s="17" t="n">
        <v>4476</v>
      </c>
      <c r="C62" s="18">
        <f>(5.0/B62*100)</f>
        <v/>
      </c>
      <c r="D62" s="19" t="n">
        <v>4471</v>
      </c>
      <c r="E62" s="18" t="n">
        <v>544.4092201</v>
      </c>
      <c r="F62" s="20" t="n">
        <v>3.09671577</v>
      </c>
      <c r="G62" s="18" t="n">
        <v>555.36502516</v>
      </c>
      <c r="H62" s="20" t="n">
        <v>3.70010281</v>
      </c>
      <c r="I62" s="18" t="n">
        <v>540.81149081</v>
      </c>
      <c r="J62" s="20" t="n">
        <v>1.29564485</v>
      </c>
      <c r="K62" s="18" t="s">
        <v>182</v>
      </c>
      <c r="L62" s="20" t="s">
        <v>182</v>
      </c>
      <c r="M62" s="18" t="s">
        <v>182</v>
      </c>
      <c r="N62" s="20" t="s">
        <v>182</v>
      </c>
      <c r="O62" s="18" t="s">
        <v>182</v>
      </c>
      <c r="P62" s="20" t="s">
        <v>182</v>
      </c>
      <c r="Q62" s="18" t="s">
        <v>182</v>
      </c>
      <c r="R62" s="20" t="s">
        <v>182</v>
      </c>
      <c r="S62" s="18" t="n">
        <v>527.79633639</v>
      </c>
      <c r="T62" s="20" t="n">
        <v>12.79275706</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371.56204564</v>
      </c>
      <c r="F67" s="20" t="n">
        <v>4.77726836</v>
      </c>
      <c r="G67" s="18" t="n">
        <v>380.54314976</v>
      </c>
      <c r="H67" s="20" t="n">
        <v>6.62551015</v>
      </c>
      <c r="I67" s="18" t="n">
        <v>390.64540622</v>
      </c>
      <c r="J67" s="20" t="n">
        <v>2.80120481</v>
      </c>
      <c r="K67" s="18" t="s">
        <v>182</v>
      </c>
      <c r="L67" s="20" t="s">
        <v>182</v>
      </c>
      <c r="M67" s="18" t="s">
        <v>182</v>
      </c>
      <c r="N67" s="20" t="s">
        <v>182</v>
      </c>
      <c r="O67" s="18" t="s">
        <v>182</v>
      </c>
      <c r="P67" s="20" t="s">
        <v>182</v>
      </c>
      <c r="Q67" s="18" t="s">
        <v>182</v>
      </c>
      <c r="R67" s="20" t="s">
        <v>182</v>
      </c>
      <c r="S67" s="18" t="n">
        <v>335.92309294</v>
      </c>
      <c r="T67" s="20" t="n">
        <v>8.56413163</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467.14005254</v>
      </c>
      <c r="F70" s="20" t="n">
        <v>6.05957202</v>
      </c>
      <c r="G70" s="18" t="n">
        <v>500.35046877</v>
      </c>
      <c r="H70" s="20" t="n">
        <v>5.96159534</v>
      </c>
      <c r="I70" s="18" t="n">
        <v>509.28268503</v>
      </c>
      <c r="J70" s="20" t="n">
        <v>2.9763803</v>
      </c>
      <c r="K70" s="18" t="s">
        <v>182</v>
      </c>
      <c r="L70" s="20" t="s">
        <v>182</v>
      </c>
      <c r="M70" s="18" t="s">
        <v>182</v>
      </c>
      <c r="N70" s="20" t="s">
        <v>182</v>
      </c>
      <c r="O70" s="18" t="s">
        <v>182</v>
      </c>
      <c r="P70" s="20" t="s">
        <v>182</v>
      </c>
      <c r="Q70" s="18" t="s">
        <v>182</v>
      </c>
      <c r="R70" s="20" t="s">
        <v>182</v>
      </c>
      <c r="S70" s="18" t="n">
        <v>440.62935597</v>
      </c>
      <c r="T70" s="20" t="n">
        <v>6.67172728</v>
      </c>
    </row>
    <row r="71" spans="1:20">
      <c r="A71" s="15" t="s">
        <v>246</v>
      </c>
      <c r="B71" s="17" t="n">
        <v>6115</v>
      </c>
      <c r="C71" s="18">
        <f>(109.0/B71*100)</f>
        <v/>
      </c>
      <c r="D71" s="19" t="n">
        <v>6006</v>
      </c>
      <c r="E71" s="18" t="n">
        <v>551.60111222</v>
      </c>
      <c r="F71" s="20" t="n">
        <v>3.55913499</v>
      </c>
      <c r="G71" s="18" t="n">
        <v>571.2678145899999</v>
      </c>
      <c r="H71" s="20" t="n">
        <v>2.75630625</v>
      </c>
      <c r="I71" s="18" t="n">
        <v>568.48404557</v>
      </c>
      <c r="J71" s="20" t="n">
        <v>2.31055238</v>
      </c>
      <c r="K71" s="18" t="s">
        <v>182</v>
      </c>
      <c r="L71" s="20" t="s">
        <v>182</v>
      </c>
      <c r="M71" s="18" t="s">
        <v>182</v>
      </c>
      <c r="N71" s="20" t="s">
        <v>182</v>
      </c>
      <c r="O71" s="18" t="s">
        <v>182</v>
      </c>
      <c r="P71" s="20" t="s">
        <v>182</v>
      </c>
      <c r="Q71" s="18" t="s">
        <v>182</v>
      </c>
      <c r="R71" s="20" t="s">
        <v>182</v>
      </c>
      <c r="S71" s="18" t="n">
        <v>523.13505514</v>
      </c>
      <c r="T71" s="20" t="n">
        <v>10.5411255</v>
      </c>
    </row>
    <row r="72" spans="1:20">
      <c r="A72" s="15" t="s">
        <v>247</v>
      </c>
      <c r="B72" s="17" t="n">
        <v>7708</v>
      </c>
      <c r="C72" s="18">
        <f>(8.0/B72*100)</f>
        <v/>
      </c>
      <c r="D72" s="19" t="n">
        <v>7700</v>
      </c>
      <c r="E72" s="18" t="n">
        <v>523.70260351</v>
      </c>
      <c r="F72" s="20" t="n">
        <v>9.892410979999999</v>
      </c>
      <c r="G72" s="18" t="n">
        <v>546.51347026</v>
      </c>
      <c r="H72" s="20" t="n">
        <v>6.30634685</v>
      </c>
      <c r="I72" s="18" t="n">
        <v>545.08981354</v>
      </c>
      <c r="J72" s="20" t="n">
        <v>3.23328344</v>
      </c>
      <c r="K72" s="18" t="s">
        <v>182</v>
      </c>
      <c r="L72" s="20" t="s">
        <v>182</v>
      </c>
      <c r="M72" s="18" t="s">
        <v>182</v>
      </c>
      <c r="N72" s="20" t="s">
        <v>182</v>
      </c>
      <c r="O72" s="18" t="s">
        <v>182</v>
      </c>
      <c r="P72" s="20" t="s">
        <v>182</v>
      </c>
      <c r="Q72" s="18" t="s">
        <v>182</v>
      </c>
      <c r="R72" s="20" t="s">
        <v>182</v>
      </c>
      <c r="S72" s="18" t="n">
        <v>490.24821678</v>
      </c>
      <c r="T72" s="20" t="n">
        <v>15.40731157</v>
      </c>
    </row>
    <row r="73" spans="1:20">
      <c r="A73" s="15" t="s">
        <v>248</v>
      </c>
      <c r="B73" s="17" t="n">
        <v>8249</v>
      </c>
      <c r="C73" s="18">
        <f>(225.0/B73*100)</f>
        <v/>
      </c>
      <c r="D73" s="19" t="n">
        <v>8024</v>
      </c>
      <c r="E73" s="18" t="n">
        <v>399.47878339</v>
      </c>
      <c r="F73" s="20" t="n">
        <v>3.65185119</v>
      </c>
      <c r="G73" s="18" t="n">
        <v>426.47501987</v>
      </c>
      <c r="H73" s="20" t="n">
        <v>3.92119632</v>
      </c>
      <c r="I73" s="18" t="n">
        <v>424.08951704</v>
      </c>
      <c r="J73" s="20" t="n">
        <v>3.61101145</v>
      </c>
      <c r="K73" s="18" t="s">
        <v>182</v>
      </c>
      <c r="L73" s="20" t="s">
        <v>182</v>
      </c>
      <c r="M73" s="18" t="s">
        <v>182</v>
      </c>
      <c r="N73" s="20" t="s">
        <v>182</v>
      </c>
      <c r="O73" s="18" t="s">
        <v>182</v>
      </c>
      <c r="P73" s="20" t="s">
        <v>182</v>
      </c>
      <c r="Q73" s="18" t="s">
        <v>182</v>
      </c>
      <c r="R73" s="20" t="s">
        <v>182</v>
      </c>
      <c r="S73" s="18" t="n">
        <v>384.03075442</v>
      </c>
      <c r="T73" s="20" t="n">
        <v>9.35331313</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(271.0/B77*100)</f>
        <v/>
      </c>
      <c r="D77" s="19" t="n">
        <v>5791</v>
      </c>
      <c r="E77" s="18" t="n">
        <v>385.42962497</v>
      </c>
      <c r="F77" s="20" t="n">
        <v>4.29438895</v>
      </c>
      <c r="G77" s="18" t="n">
        <v>417.8714667</v>
      </c>
      <c r="H77" s="20" t="n">
        <v>5.61557451</v>
      </c>
      <c r="I77" s="18" t="n">
        <v>441.18975058</v>
      </c>
      <c r="J77" s="20" t="n">
        <v>2.94892021</v>
      </c>
      <c r="K77" s="18" t="s">
        <v>182</v>
      </c>
      <c r="L77" s="20" t="s">
        <v>182</v>
      </c>
      <c r="M77" s="18" t="s">
        <v>182</v>
      </c>
      <c r="N77" s="20" t="s">
        <v>182</v>
      </c>
      <c r="O77" s="18" t="s">
        <v>182</v>
      </c>
      <c r="P77" s="20" t="s">
        <v>182</v>
      </c>
      <c r="Q77" s="18" t="s">
        <v>182</v>
      </c>
      <c r="R77" s="20" t="s">
        <v>182</v>
      </c>
      <c r="S77" s="18" t="n">
        <v>365.63134979</v>
      </c>
      <c r="T77" s="20" t="n">
        <v>3.46345752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284</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496.21785997</v>
      </c>
      <c r="F7" s="20" t="n">
        <v>1.709323</v>
      </c>
      <c r="G7" s="18" t="n">
        <v>518.29954278</v>
      </c>
      <c r="H7" s="20" t="n">
        <v>4.32418833</v>
      </c>
      <c r="I7" s="18" t="n">
        <v>469.03675342</v>
      </c>
      <c r="J7" s="20" t="n">
        <v>7.06808742</v>
      </c>
      <c r="K7" s="18" t="s">
        <v>182</v>
      </c>
      <c r="L7" s="20" t="s">
        <v>182</v>
      </c>
      <c r="M7" s="18" t="s">
        <v>182</v>
      </c>
      <c r="N7" s="20" t="s">
        <v>182</v>
      </c>
      <c r="O7" s="18" t="s">
        <v>182</v>
      </c>
      <c r="P7" s="20" t="s">
        <v>182</v>
      </c>
      <c r="Q7" s="18" t="s">
        <v>182</v>
      </c>
      <c r="R7" s="20" t="s">
        <v>182</v>
      </c>
      <c r="S7" s="18" t="n">
        <v>433.01781121</v>
      </c>
      <c r="T7" s="20" t="n">
        <v>7.87118199</v>
      </c>
    </row>
    <row r="8" spans="1:20">
      <c r="A8" s="15" t="s">
        <v>183</v>
      </c>
      <c r="B8" s="17" t="n">
        <v>7007</v>
      </c>
      <c r="C8" s="18">
        <f>(128.0/B8*100)</f>
        <v/>
      </c>
      <c r="D8" s="19" t="n">
        <v>6879</v>
      </c>
      <c r="E8" s="18" t="n">
        <v>503.30154105</v>
      </c>
      <c r="F8" s="20" t="n">
        <v>3.13857997</v>
      </c>
      <c r="G8" s="18" t="n">
        <v>510.55253859</v>
      </c>
      <c r="H8" s="20" t="n">
        <v>5.61242908</v>
      </c>
      <c r="I8" s="18" t="n">
        <v>460.20678756</v>
      </c>
      <c r="J8" s="20" t="n">
        <v>6.54602705</v>
      </c>
      <c r="K8" s="18" t="s">
        <v>182</v>
      </c>
      <c r="L8" s="20" t="s">
        <v>182</v>
      </c>
      <c r="M8" s="18" t="s">
        <v>182</v>
      </c>
      <c r="N8" s="20" t="s">
        <v>182</v>
      </c>
      <c r="O8" s="18" t="n">
        <v>301.63126691</v>
      </c>
      <c r="P8" s="20" t="n">
        <v>25.14921031</v>
      </c>
      <c r="Q8" s="18" t="s">
        <v>182</v>
      </c>
      <c r="R8" s="20" t="s">
        <v>182</v>
      </c>
      <c r="S8" s="18" t="n">
        <v>420.34949786</v>
      </c>
      <c r="T8" s="20" t="n">
        <v>8.46126271</v>
      </c>
    </row>
    <row r="9" spans="1:20">
      <c r="A9" s="15" t="s">
        <v>184</v>
      </c>
      <c r="B9" s="17" t="n">
        <v>9651</v>
      </c>
      <c r="C9" s="18">
        <f>(475.0/B9*100)</f>
        <v/>
      </c>
      <c r="D9" s="19" t="n">
        <v>9176</v>
      </c>
      <c r="E9" s="18" t="n">
        <v>523.38478763</v>
      </c>
      <c r="F9" s="20" t="n">
        <v>2.38473771</v>
      </c>
      <c r="G9" s="18" t="n">
        <v>518.82629495</v>
      </c>
      <c r="H9" s="20" t="n">
        <v>4.96623232</v>
      </c>
      <c r="I9" s="18" t="n">
        <v>488.30209798</v>
      </c>
      <c r="J9" s="20" t="n">
        <v>4.0259723</v>
      </c>
      <c r="K9" s="18" t="s">
        <v>182</v>
      </c>
      <c r="L9" s="20" t="s">
        <v>182</v>
      </c>
      <c r="M9" s="18" t="s">
        <v>182</v>
      </c>
      <c r="N9" s="20" t="s">
        <v>182</v>
      </c>
      <c r="O9" s="18" t="n">
        <v>357.98454354</v>
      </c>
      <c r="P9" s="20" t="n">
        <v>11.51846445</v>
      </c>
      <c r="Q9" s="18" t="s">
        <v>182</v>
      </c>
      <c r="R9" s="20" t="s">
        <v>182</v>
      </c>
      <c r="S9" s="18" t="n">
        <v>417.67638726</v>
      </c>
      <c r="T9" s="20" t="n">
        <v>7.20410619</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(102.0/B11*100)</f>
        <v/>
      </c>
      <c r="D11" s="19" t="n">
        <v>6951</v>
      </c>
      <c r="E11" s="18" t="n">
        <v>431.18929342</v>
      </c>
      <c r="F11" s="20" t="n">
        <v>3.403077</v>
      </c>
      <c r="G11" s="18" t="n">
        <v>425.70805819</v>
      </c>
      <c r="H11" s="20" t="n">
        <v>3.3947837</v>
      </c>
      <c r="I11" s="18" t="n">
        <v>401.86509238</v>
      </c>
      <c r="J11" s="20" t="n">
        <v>6.13255534</v>
      </c>
      <c r="K11" s="18" t="s">
        <v>182</v>
      </c>
      <c r="L11" s="20" t="s">
        <v>182</v>
      </c>
      <c r="M11" s="18" t="s">
        <v>182</v>
      </c>
      <c r="N11" s="20" t="s">
        <v>182</v>
      </c>
      <c r="O11" s="18" t="s">
        <v>182</v>
      </c>
      <c r="P11" s="20" t="s">
        <v>182</v>
      </c>
      <c r="Q11" s="18" t="s">
        <v>182</v>
      </c>
      <c r="R11" s="20" t="s">
        <v>182</v>
      </c>
      <c r="S11" s="18" t="n">
        <v>369.13722697</v>
      </c>
      <c r="T11" s="20" t="n">
        <v>7.91299424</v>
      </c>
    </row>
    <row r="12" spans="1:20">
      <c r="A12" s="15" t="s">
        <v>187</v>
      </c>
      <c r="B12" s="17" t="n">
        <v>6894</v>
      </c>
      <c r="C12" s="18">
        <f>(125.0/B12*100)</f>
        <v/>
      </c>
      <c r="D12" s="19" t="n">
        <v>6769</v>
      </c>
      <c r="E12" s="18" t="n">
        <v>502.65353662</v>
      </c>
      <c r="F12" s="20" t="n">
        <v>2.29616994</v>
      </c>
      <c r="G12" s="18" t="n">
        <v>502.32656481</v>
      </c>
      <c r="H12" s="20" t="n">
        <v>4.82403324</v>
      </c>
      <c r="I12" s="18" t="n">
        <v>473.34782973</v>
      </c>
      <c r="J12" s="20" t="n">
        <v>4.12048346</v>
      </c>
      <c r="K12" s="18" t="s">
        <v>182</v>
      </c>
      <c r="L12" s="20" t="s">
        <v>182</v>
      </c>
      <c r="M12" s="18" t="s">
        <v>182</v>
      </c>
      <c r="N12" s="20" t="s">
        <v>182</v>
      </c>
      <c r="O12" s="18" t="n">
        <v>340.98506961</v>
      </c>
      <c r="P12" s="20" t="n">
        <v>12.52444664</v>
      </c>
      <c r="Q12" s="18" t="s">
        <v>182</v>
      </c>
      <c r="R12" s="20" t="s">
        <v>182</v>
      </c>
      <c r="S12" s="18" t="n">
        <v>415.15674077</v>
      </c>
      <c r="T12" s="20" t="n">
        <v>7.79072142</v>
      </c>
    </row>
    <row r="13" spans="1:20">
      <c r="A13" s="15" t="s">
        <v>188</v>
      </c>
      <c r="B13" s="17" t="n">
        <v>7161</v>
      </c>
      <c r="C13" s="18">
        <f>(301.0/B13*100)</f>
        <v/>
      </c>
      <c r="D13" s="19" t="n">
        <v>6860</v>
      </c>
      <c r="E13" s="18" t="n">
        <v>508.55532519</v>
      </c>
      <c r="F13" s="20" t="n">
        <v>2.37286114</v>
      </c>
      <c r="G13" s="18" t="n">
        <v>534.25692702</v>
      </c>
      <c r="H13" s="20" t="n">
        <v>3.13396791</v>
      </c>
      <c r="I13" s="18" t="n">
        <v>518.26991241</v>
      </c>
      <c r="J13" s="20" t="n">
        <v>6.41076721</v>
      </c>
      <c r="K13" s="18" t="s">
        <v>182</v>
      </c>
      <c r="L13" s="20" t="s">
        <v>182</v>
      </c>
      <c r="M13" s="18" t="s">
        <v>182</v>
      </c>
      <c r="N13" s="20" t="s">
        <v>182</v>
      </c>
      <c r="O13" s="18" t="n">
        <v>447.51533769</v>
      </c>
      <c r="P13" s="20" t="n">
        <v>5.97365007</v>
      </c>
      <c r="Q13" s="18" t="s">
        <v>182</v>
      </c>
      <c r="R13" s="20" t="s">
        <v>182</v>
      </c>
      <c r="S13" s="18" t="n">
        <v>436.80914564</v>
      </c>
      <c r="T13" s="20" t="n">
        <v>6.12598738</v>
      </c>
    </row>
    <row r="14" spans="1:20">
      <c r="A14" s="15" t="s">
        <v>189</v>
      </c>
      <c r="B14" s="17" t="n">
        <v>5587</v>
      </c>
      <c r="C14" s="18">
        <f>(185.0/B14*100)</f>
        <v/>
      </c>
      <c r="D14" s="19" t="n">
        <v>5402</v>
      </c>
      <c r="E14" s="18" t="n">
        <v>519.41234012</v>
      </c>
      <c r="F14" s="20" t="n">
        <v>2.40297828</v>
      </c>
      <c r="G14" s="18" t="n">
        <v>533.85462241</v>
      </c>
      <c r="H14" s="20" t="n">
        <v>2.50194459</v>
      </c>
      <c r="I14" s="18" t="n">
        <v>486.693676</v>
      </c>
      <c r="J14" s="20" t="n">
        <v>4.99012</v>
      </c>
      <c r="K14" s="18" t="s">
        <v>182</v>
      </c>
      <c r="L14" s="20" t="s">
        <v>182</v>
      </c>
      <c r="M14" s="18" t="s">
        <v>182</v>
      </c>
      <c r="N14" s="20" t="s">
        <v>182</v>
      </c>
      <c r="O14" s="18" t="s">
        <v>182</v>
      </c>
      <c r="P14" s="20" t="s">
        <v>182</v>
      </c>
      <c r="Q14" s="18" t="s">
        <v>182</v>
      </c>
      <c r="R14" s="20" t="s">
        <v>182</v>
      </c>
      <c r="S14" s="18" t="n">
        <v>464.70167511</v>
      </c>
      <c r="T14" s="20" t="n">
        <v>11.86403508</v>
      </c>
    </row>
    <row r="15" spans="1:20">
      <c r="A15" s="15" t="s">
        <v>190</v>
      </c>
      <c r="B15" s="17" t="n">
        <v>5882</v>
      </c>
      <c r="C15" s="18">
        <f>(131.0/B15*100)</f>
        <v/>
      </c>
      <c r="D15" s="19" t="n">
        <v>5751</v>
      </c>
      <c r="E15" s="18" t="n">
        <v>519.62925906</v>
      </c>
      <c r="F15" s="20" t="n">
        <v>2.11245184</v>
      </c>
      <c r="G15" s="18" t="n">
        <v>498.01403994</v>
      </c>
      <c r="H15" s="20" t="n">
        <v>4.3729568</v>
      </c>
      <c r="I15" s="18" t="n">
        <v>485.83868446</v>
      </c>
      <c r="J15" s="20" t="n">
        <v>6.14828823</v>
      </c>
      <c r="K15" s="18" t="s">
        <v>182</v>
      </c>
      <c r="L15" s="20" t="s">
        <v>182</v>
      </c>
      <c r="M15" s="18" t="s">
        <v>182</v>
      </c>
      <c r="N15" s="20" t="s">
        <v>182</v>
      </c>
      <c r="O15" s="18" t="n">
        <v>368.85220715</v>
      </c>
      <c r="P15" s="20" t="n">
        <v>14.5875493</v>
      </c>
      <c r="Q15" s="18" t="s">
        <v>182</v>
      </c>
      <c r="R15" s="20" t="s">
        <v>182</v>
      </c>
      <c r="S15" s="18" t="n">
        <v>454.53945397</v>
      </c>
      <c r="T15" s="20" t="n">
        <v>9.32363761</v>
      </c>
    </row>
    <row r="16" spans="1:20">
      <c r="A16" s="15" t="s">
        <v>191</v>
      </c>
      <c r="B16" s="17" t="n">
        <v>6108</v>
      </c>
      <c r="C16" s="18">
        <f>(244.0/B16*100)</f>
        <v/>
      </c>
      <c r="D16" s="19" t="n">
        <v>5864</v>
      </c>
      <c r="E16" s="18" t="n">
        <v>505.7059226</v>
      </c>
      <c r="F16" s="20" t="n">
        <v>2.20073534</v>
      </c>
      <c r="G16" s="18" t="n">
        <v>510.77695944</v>
      </c>
      <c r="H16" s="20" t="n">
        <v>4.39523287</v>
      </c>
      <c r="I16" s="18" t="n">
        <v>450.29175758</v>
      </c>
      <c r="J16" s="20" t="n">
        <v>5.00652116</v>
      </c>
      <c r="K16" s="18" t="s">
        <v>182</v>
      </c>
      <c r="L16" s="20" t="s">
        <v>182</v>
      </c>
      <c r="M16" s="18" t="s">
        <v>182</v>
      </c>
      <c r="N16" s="20" t="s">
        <v>182</v>
      </c>
      <c r="O16" s="18" t="s">
        <v>182</v>
      </c>
      <c r="P16" s="20" t="s">
        <v>182</v>
      </c>
      <c r="Q16" s="18" t="s">
        <v>182</v>
      </c>
      <c r="R16" s="20" t="s">
        <v>182</v>
      </c>
      <c r="S16" s="18" t="n">
        <v>399.4829187</v>
      </c>
      <c r="T16" s="20" t="n">
        <v>6.85619262</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461.30444075</v>
      </c>
      <c r="F18" s="20" t="n">
        <v>3.85794082</v>
      </c>
      <c r="G18" s="18" t="n">
        <v>458.09430554</v>
      </c>
      <c r="H18" s="20" t="n">
        <v>4.17881948</v>
      </c>
      <c r="I18" s="18" t="n">
        <v>422.93967086</v>
      </c>
      <c r="J18" s="20" t="n">
        <v>6.70105982</v>
      </c>
      <c r="K18" s="18" t="s">
        <v>182</v>
      </c>
      <c r="L18" s="20" t="s">
        <v>182</v>
      </c>
      <c r="M18" s="18" t="s">
        <v>182</v>
      </c>
      <c r="N18" s="20" t="s">
        <v>182</v>
      </c>
      <c r="O18" s="18" t="s">
        <v>182</v>
      </c>
      <c r="P18" s="20" t="s">
        <v>182</v>
      </c>
      <c r="Q18" s="18" t="s">
        <v>182</v>
      </c>
      <c r="R18" s="20" t="s">
        <v>182</v>
      </c>
      <c r="S18" s="18" t="n">
        <v>393.89646597</v>
      </c>
      <c r="T18" s="20" t="n">
        <v>8.333424689999999</v>
      </c>
    </row>
    <row r="19" spans="1:20">
      <c r="A19" s="15" t="s">
        <v>194</v>
      </c>
      <c r="B19" s="17" t="n">
        <v>5658</v>
      </c>
      <c r="C19" s="18">
        <f>(123.0/B19*100)</f>
        <v/>
      </c>
      <c r="D19" s="19" t="n">
        <v>5535</v>
      </c>
      <c r="E19" s="18" t="n">
        <v>482.81034051</v>
      </c>
      <c r="F19" s="20" t="n">
        <v>2.87807302</v>
      </c>
      <c r="G19" s="18" t="n">
        <v>488.35390514</v>
      </c>
      <c r="H19" s="20" t="n">
        <v>4.30671826</v>
      </c>
      <c r="I19" s="18" t="n">
        <v>451.52825731</v>
      </c>
      <c r="J19" s="20" t="n">
        <v>5.35722633</v>
      </c>
      <c r="K19" s="18" t="s">
        <v>182</v>
      </c>
      <c r="L19" s="20" t="s">
        <v>182</v>
      </c>
      <c r="M19" s="18" t="s">
        <v>182</v>
      </c>
      <c r="N19" s="20" t="s">
        <v>182</v>
      </c>
      <c r="O19" s="18" t="s">
        <v>182</v>
      </c>
      <c r="P19" s="20" t="s">
        <v>182</v>
      </c>
      <c r="Q19" s="18" t="s">
        <v>182</v>
      </c>
      <c r="R19" s="20" t="s">
        <v>182</v>
      </c>
      <c r="S19" s="18" t="n">
        <v>383.96329477</v>
      </c>
      <c r="T19" s="20" t="n">
        <v>9.52241822</v>
      </c>
    </row>
    <row r="20" spans="1:20">
      <c r="A20" s="15" t="s">
        <v>195</v>
      </c>
      <c r="B20" s="17" t="n">
        <v>3371</v>
      </c>
      <c r="C20" s="18">
        <f>(81.0/B20*100)</f>
        <v/>
      </c>
      <c r="D20" s="19" t="n">
        <v>3290</v>
      </c>
      <c r="E20" s="18" t="n">
        <v>494.73146296</v>
      </c>
      <c r="F20" s="20" t="n">
        <v>2.39381671</v>
      </c>
      <c r="G20" s="18" t="n">
        <v>479.15475176</v>
      </c>
      <c r="H20" s="20" t="n">
        <v>4.75308104</v>
      </c>
      <c r="I20" s="18" t="n">
        <v>452.59783919</v>
      </c>
      <c r="J20" s="20" t="n">
        <v>9.0676158</v>
      </c>
      <c r="K20" s="18" t="s">
        <v>182</v>
      </c>
      <c r="L20" s="20" t="s">
        <v>182</v>
      </c>
      <c r="M20" s="18" t="s">
        <v>182</v>
      </c>
      <c r="N20" s="20" t="s">
        <v>182</v>
      </c>
      <c r="O20" s="18" t="s">
        <v>182</v>
      </c>
      <c r="P20" s="20" t="s">
        <v>182</v>
      </c>
      <c r="Q20" s="18" t="s">
        <v>182</v>
      </c>
      <c r="R20" s="20" t="s">
        <v>182</v>
      </c>
      <c r="S20" s="18" t="n">
        <v>422.11533</v>
      </c>
      <c r="T20" s="20" t="n">
        <v>13.8950006</v>
      </c>
    </row>
    <row r="21" spans="1:20">
      <c r="A21" s="15" t="s">
        <v>196</v>
      </c>
      <c r="B21" s="17" t="n">
        <v>5741</v>
      </c>
      <c r="C21" s="18">
        <f>(73.0/B21*100)</f>
        <v/>
      </c>
      <c r="D21" s="19" t="n">
        <v>5668</v>
      </c>
      <c r="E21" s="18" t="n">
        <v>505.44298111</v>
      </c>
      <c r="F21" s="20" t="n">
        <v>2.28371407</v>
      </c>
      <c r="G21" s="18" t="n">
        <v>509.28769082</v>
      </c>
      <c r="H21" s="20" t="n">
        <v>2.66947764</v>
      </c>
      <c r="I21" s="18" t="n">
        <v>482.79420254</v>
      </c>
      <c r="J21" s="20" t="n">
        <v>5.5367657</v>
      </c>
      <c r="K21" s="18" t="s">
        <v>182</v>
      </c>
      <c r="L21" s="20" t="s">
        <v>182</v>
      </c>
      <c r="M21" s="18" t="s">
        <v>182</v>
      </c>
      <c r="N21" s="20" t="s">
        <v>182</v>
      </c>
      <c r="O21" s="18" t="s">
        <v>182</v>
      </c>
      <c r="P21" s="20" t="s">
        <v>182</v>
      </c>
      <c r="Q21" s="18" t="s">
        <v>182</v>
      </c>
      <c r="R21" s="20" t="s">
        <v>182</v>
      </c>
      <c r="S21" s="18" t="n">
        <v>434.33429146</v>
      </c>
      <c r="T21" s="20" t="n">
        <v>10.34680672</v>
      </c>
    </row>
    <row r="22" spans="1:20">
      <c r="A22" s="15" t="s">
        <v>197</v>
      </c>
      <c r="B22" s="17" t="n">
        <v>6598</v>
      </c>
      <c r="C22" s="18">
        <f>(98.0/B22*100)</f>
        <v/>
      </c>
      <c r="D22" s="19" t="n">
        <v>6500</v>
      </c>
      <c r="E22" s="18" t="n">
        <v>477.8703492</v>
      </c>
      <c r="F22" s="20" t="n">
        <v>4.72658409</v>
      </c>
      <c r="G22" s="18" t="n">
        <v>489.33583689</v>
      </c>
      <c r="H22" s="20" t="n">
        <v>3.77229684</v>
      </c>
      <c r="I22" s="18" t="n">
        <v>454.00862285</v>
      </c>
      <c r="J22" s="20" t="n">
        <v>8.33938317</v>
      </c>
      <c r="K22" s="18" t="s">
        <v>182</v>
      </c>
      <c r="L22" s="20" t="s">
        <v>182</v>
      </c>
      <c r="M22" s="18" t="s">
        <v>182</v>
      </c>
      <c r="N22" s="20" t="s">
        <v>182</v>
      </c>
      <c r="O22" s="18" t="n">
        <v>465.3184081</v>
      </c>
      <c r="P22" s="20" t="n">
        <v>9.52311205</v>
      </c>
      <c r="Q22" s="18" t="s">
        <v>182</v>
      </c>
      <c r="R22" s="20" t="s">
        <v>182</v>
      </c>
      <c r="S22" s="18" t="n">
        <v>378.52622543</v>
      </c>
      <c r="T22" s="20" t="n">
        <v>8.64363945</v>
      </c>
    </row>
    <row r="23" spans="1:20">
      <c r="A23" s="15" t="s">
        <v>198</v>
      </c>
      <c r="B23" s="17" t="n">
        <v>11583</v>
      </c>
      <c r="C23" s="18">
        <f>(505.0/B23*100)</f>
        <v/>
      </c>
      <c r="D23" s="19" t="n">
        <v>11078</v>
      </c>
      <c r="E23" s="18" t="n">
        <v>495.02508078</v>
      </c>
      <c r="F23" s="20" t="n">
        <v>3.22116252</v>
      </c>
      <c r="G23" s="18" t="n">
        <v>505.72062978</v>
      </c>
      <c r="H23" s="20" t="n">
        <v>4.48421118</v>
      </c>
      <c r="I23" s="18" t="n">
        <v>473.25438517</v>
      </c>
      <c r="J23" s="20" t="n">
        <v>4.72059942</v>
      </c>
      <c r="K23" s="18" t="s">
        <v>182</v>
      </c>
      <c r="L23" s="20" t="s">
        <v>182</v>
      </c>
      <c r="M23" s="18" t="s">
        <v>182</v>
      </c>
      <c r="N23" s="20" t="s">
        <v>182</v>
      </c>
      <c r="O23" s="18" t="s">
        <v>182</v>
      </c>
      <c r="P23" s="20" t="s">
        <v>182</v>
      </c>
      <c r="Q23" s="18" t="s">
        <v>182</v>
      </c>
      <c r="R23" s="20" t="s">
        <v>182</v>
      </c>
      <c r="S23" s="18" t="n">
        <v>441.65371454</v>
      </c>
      <c r="T23" s="20" t="n">
        <v>8.396416820000001</v>
      </c>
    </row>
    <row r="24" spans="1:20">
      <c r="A24" s="15" t="s">
        <v>199</v>
      </c>
      <c r="B24" s="17" t="n">
        <v>6647</v>
      </c>
      <c r="C24" s="18">
        <f>(13.0/B24*100)</f>
        <v/>
      </c>
      <c r="D24" s="19" t="n">
        <v>6634</v>
      </c>
      <c r="E24" s="18" t="n">
        <v>536.82310951</v>
      </c>
      <c r="F24" s="20" t="n">
        <v>3.77460801</v>
      </c>
      <c r="G24" s="18" t="n">
        <v>546.79737821</v>
      </c>
      <c r="H24" s="20" t="n">
        <v>4.17870548</v>
      </c>
      <c r="I24" s="18" t="n">
        <v>517.23108135</v>
      </c>
      <c r="J24" s="20" t="n">
        <v>4.40430036</v>
      </c>
      <c r="K24" s="18" t="s">
        <v>182</v>
      </c>
      <c r="L24" s="20" t="s">
        <v>182</v>
      </c>
      <c r="M24" s="18" t="s">
        <v>182</v>
      </c>
      <c r="N24" s="20" t="s">
        <v>182</v>
      </c>
      <c r="O24" s="18" t="s">
        <v>182</v>
      </c>
      <c r="P24" s="20" t="s">
        <v>182</v>
      </c>
      <c r="Q24" s="18" t="s">
        <v>182</v>
      </c>
      <c r="R24" s="20" t="s">
        <v>182</v>
      </c>
      <c r="S24" s="18" t="n">
        <v>449.52878595</v>
      </c>
      <c r="T24" s="20" t="n">
        <v>11.59098775</v>
      </c>
    </row>
    <row r="25" spans="1:20">
      <c r="A25" s="15" t="s">
        <v>200</v>
      </c>
      <c r="B25" s="17" t="n">
        <v>5581</v>
      </c>
      <c r="C25" s="18">
        <f>(28.0/B25*100)</f>
        <v/>
      </c>
      <c r="D25" s="19" t="n">
        <v>5553</v>
      </c>
      <c r="E25" s="18" t="n">
        <v>527.92059027</v>
      </c>
      <c r="F25" s="20" t="n">
        <v>4.12272569</v>
      </c>
      <c r="G25" s="18" t="n">
        <v>536.47184107</v>
      </c>
      <c r="H25" s="20" t="n">
        <v>4.0927996</v>
      </c>
      <c r="I25" s="18" t="n">
        <v>471.95080886</v>
      </c>
      <c r="J25" s="20" t="n">
        <v>6.05657487</v>
      </c>
      <c r="K25" s="18" t="s">
        <v>182</v>
      </c>
      <c r="L25" s="20" t="s">
        <v>182</v>
      </c>
      <c r="M25" s="18" t="s">
        <v>182</v>
      </c>
      <c r="N25" s="20" t="s">
        <v>182</v>
      </c>
      <c r="O25" s="18" t="s">
        <v>182</v>
      </c>
      <c r="P25" s="20" t="s">
        <v>182</v>
      </c>
      <c r="Q25" s="18" t="s">
        <v>182</v>
      </c>
      <c r="R25" s="20" t="s">
        <v>182</v>
      </c>
      <c r="S25" s="18" t="n">
        <v>454.28971198</v>
      </c>
      <c r="T25" s="20" t="n">
        <v>16.91282516</v>
      </c>
    </row>
    <row r="26" spans="1:20">
      <c r="A26" s="15" t="s">
        <v>201</v>
      </c>
      <c r="B26" s="17" t="n">
        <v>4869</v>
      </c>
      <c r="C26" s="18">
        <f>(98.0/B26*100)</f>
        <v/>
      </c>
      <c r="D26" s="19" t="n">
        <v>4771</v>
      </c>
      <c r="E26" s="18" t="n">
        <v>478.13545391</v>
      </c>
      <c r="F26" s="20" t="n">
        <v>2.31921935</v>
      </c>
      <c r="G26" s="18" t="n">
        <v>499.90145755</v>
      </c>
      <c r="H26" s="20" t="n">
        <v>2.61256968</v>
      </c>
      <c r="I26" s="18" t="n">
        <v>448.17574409</v>
      </c>
      <c r="J26" s="20" t="n">
        <v>5.69453278</v>
      </c>
      <c r="K26" s="18" t="s">
        <v>182</v>
      </c>
      <c r="L26" s="20" t="s">
        <v>182</v>
      </c>
      <c r="M26" s="18" t="s">
        <v>182</v>
      </c>
      <c r="N26" s="20" t="s">
        <v>182</v>
      </c>
      <c r="O26" s="18" t="s">
        <v>182</v>
      </c>
      <c r="P26" s="20" t="s">
        <v>182</v>
      </c>
      <c r="Q26" s="18" t="s">
        <v>182</v>
      </c>
      <c r="R26" s="20" t="s">
        <v>182</v>
      </c>
      <c r="S26" s="18" t="n">
        <v>424.30503176</v>
      </c>
      <c r="T26" s="20" t="n">
        <v>10.11302816</v>
      </c>
    </row>
    <row r="27" spans="1:20">
      <c r="A27" s="15" t="s">
        <v>202</v>
      </c>
      <c r="B27" s="17" t="n">
        <v>5299</v>
      </c>
      <c r="C27" s="18">
        <f>(159.0/B27*100)</f>
        <v/>
      </c>
      <c r="D27" s="19" t="n">
        <v>5140</v>
      </c>
      <c r="E27" s="18" t="n">
        <v>493.02315387</v>
      </c>
      <c r="F27" s="20" t="n">
        <v>1.7724779</v>
      </c>
      <c r="G27" s="18" t="n">
        <v>506.77908628</v>
      </c>
      <c r="H27" s="20" t="n">
        <v>3.65715551</v>
      </c>
      <c r="I27" s="18" t="n">
        <v>447.76212085</v>
      </c>
      <c r="J27" s="20" t="n">
        <v>5.04582225</v>
      </c>
      <c r="K27" s="18" t="s">
        <v>182</v>
      </c>
      <c r="L27" s="20" t="s">
        <v>182</v>
      </c>
      <c r="M27" s="18" t="s">
        <v>182</v>
      </c>
      <c r="N27" s="20" t="s">
        <v>182</v>
      </c>
      <c r="O27" s="18" t="s">
        <v>182</v>
      </c>
      <c r="P27" s="20" t="s">
        <v>182</v>
      </c>
      <c r="Q27" s="18" t="s">
        <v>182</v>
      </c>
      <c r="R27" s="20" t="s">
        <v>182</v>
      </c>
      <c r="S27" s="18" t="n">
        <v>413.91250596</v>
      </c>
      <c r="T27" s="20" t="n">
        <v>4.82686822</v>
      </c>
    </row>
    <row r="28" spans="1:20">
      <c r="A28" s="15" t="s">
        <v>203</v>
      </c>
      <c r="B28" s="17" t="n">
        <v>7568</v>
      </c>
      <c r="C28" s="18">
        <f>(123.0/B28*100)</f>
        <v/>
      </c>
      <c r="D28" s="19" t="n">
        <v>7445</v>
      </c>
      <c r="E28" s="18" t="n">
        <v>422.03179881</v>
      </c>
      <c r="F28" s="20" t="n">
        <v>2.95115222</v>
      </c>
      <c r="G28" s="18" t="n">
        <v>415.31181467</v>
      </c>
      <c r="H28" s="20" t="n">
        <v>3.20906479</v>
      </c>
      <c r="I28" s="18" t="n">
        <v>388.13298093</v>
      </c>
      <c r="J28" s="20" t="n">
        <v>3.09724136</v>
      </c>
      <c r="K28" s="18" t="s">
        <v>182</v>
      </c>
      <c r="L28" s="20" t="s">
        <v>182</v>
      </c>
      <c r="M28" s="18" t="s">
        <v>182</v>
      </c>
      <c r="N28" s="20" t="s">
        <v>182</v>
      </c>
      <c r="O28" s="18" t="s">
        <v>182</v>
      </c>
      <c r="P28" s="20" t="s">
        <v>182</v>
      </c>
      <c r="Q28" s="18" t="s">
        <v>182</v>
      </c>
      <c r="R28" s="20" t="s">
        <v>182</v>
      </c>
      <c r="S28" s="18" t="n">
        <v>362.03409604</v>
      </c>
      <c r="T28" s="20" t="n">
        <v>12.09024277</v>
      </c>
    </row>
    <row r="29" spans="1:20">
      <c r="A29" s="15" t="s">
        <v>204</v>
      </c>
      <c r="B29" s="17" t="n">
        <v>5385</v>
      </c>
      <c r="C29" s="18">
        <f>(36.0/B29*100)</f>
        <v/>
      </c>
      <c r="D29" s="19" t="n">
        <v>5349</v>
      </c>
      <c r="E29" s="18" t="n">
        <v>520.51334496</v>
      </c>
      <c r="F29" s="20" t="n">
        <v>2.2656004</v>
      </c>
      <c r="G29" s="18" t="n">
        <v>519.09557217</v>
      </c>
      <c r="H29" s="20" t="n">
        <v>8.62732853</v>
      </c>
      <c r="I29" s="18" t="n">
        <v>486.57171754</v>
      </c>
      <c r="J29" s="20" t="n">
        <v>6.76103629</v>
      </c>
      <c r="K29" s="18" t="s">
        <v>182</v>
      </c>
      <c r="L29" s="20" t="s">
        <v>182</v>
      </c>
      <c r="M29" s="18" t="s">
        <v>182</v>
      </c>
      <c r="N29" s="20" t="s">
        <v>182</v>
      </c>
      <c r="O29" s="18" t="n">
        <v>335.3902018</v>
      </c>
      <c r="P29" s="20" t="n">
        <v>12.1685767</v>
      </c>
      <c r="Q29" s="18" t="s">
        <v>182</v>
      </c>
      <c r="R29" s="20" t="s">
        <v>182</v>
      </c>
      <c r="S29" s="18" t="n">
        <v>444.31846278</v>
      </c>
      <c r="T29" s="20" t="n">
        <v>12.59924789</v>
      </c>
    </row>
    <row r="30" spans="1:20">
      <c r="A30" s="15" t="s">
        <v>205</v>
      </c>
      <c r="B30" s="17" t="n">
        <v>4520</v>
      </c>
      <c r="C30" s="18">
        <f>(504.0/B30*100)</f>
        <v/>
      </c>
      <c r="D30" s="19" t="n">
        <v>4016</v>
      </c>
      <c r="E30" s="18" t="n">
        <v>498.7168868</v>
      </c>
      <c r="F30" s="20" t="n">
        <v>2.60666298</v>
      </c>
      <c r="G30" s="18" t="n">
        <v>508.41054612</v>
      </c>
      <c r="H30" s="20" t="n">
        <v>5.76270889</v>
      </c>
      <c r="I30" s="18" t="n">
        <v>467.35209165</v>
      </c>
      <c r="J30" s="20" t="n">
        <v>9.56062376</v>
      </c>
      <c r="K30" s="18" t="s">
        <v>182</v>
      </c>
      <c r="L30" s="20" t="s">
        <v>182</v>
      </c>
      <c r="M30" s="18" t="s">
        <v>182</v>
      </c>
      <c r="N30" s="20" t="s">
        <v>182</v>
      </c>
      <c r="O30" s="18" t="s">
        <v>182</v>
      </c>
      <c r="P30" s="20" t="s">
        <v>182</v>
      </c>
      <c r="Q30" s="18" t="s">
        <v>182</v>
      </c>
      <c r="R30" s="20" t="s">
        <v>182</v>
      </c>
      <c r="S30" s="18" t="n">
        <v>419.88867541</v>
      </c>
      <c r="T30" s="20" t="n">
        <v>8.6511824</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(16.0/B32*100)</f>
        <v/>
      </c>
      <c r="D32" s="19" t="n">
        <v>4462</v>
      </c>
      <c r="E32" s="18" t="n">
        <v>504.57489033</v>
      </c>
      <c r="F32" s="20" t="n">
        <v>2.7468411</v>
      </c>
      <c r="G32" s="18" t="n">
        <v>519.52375648</v>
      </c>
      <c r="H32" s="20" t="n">
        <v>3.33068862</v>
      </c>
      <c r="I32" s="18" t="n">
        <v>490.34126038</v>
      </c>
      <c r="J32" s="20" t="n">
        <v>4.31691016</v>
      </c>
      <c r="K32" s="18" t="s">
        <v>182</v>
      </c>
      <c r="L32" s="20" t="s">
        <v>182</v>
      </c>
      <c r="M32" s="18" t="s">
        <v>182</v>
      </c>
      <c r="N32" s="20" t="s">
        <v>182</v>
      </c>
      <c r="O32" s="18" t="s">
        <v>182</v>
      </c>
      <c r="P32" s="20" t="s">
        <v>182</v>
      </c>
      <c r="Q32" s="18" t="s">
        <v>182</v>
      </c>
      <c r="R32" s="20" t="s">
        <v>182</v>
      </c>
      <c r="S32" s="18" t="n">
        <v>414.59845572</v>
      </c>
      <c r="T32" s="20" t="n">
        <v>13.3570235</v>
      </c>
    </row>
    <row r="33" spans="1:20">
      <c r="A33" s="15" t="s">
        <v>208</v>
      </c>
      <c r="B33" s="17" t="n">
        <v>7325</v>
      </c>
      <c r="C33" s="18">
        <f>(215.0/B33*100)</f>
        <v/>
      </c>
      <c r="D33" s="19" t="n">
        <v>7110</v>
      </c>
      <c r="E33" s="18" t="n">
        <v>487.11626194</v>
      </c>
      <c r="F33" s="20" t="n">
        <v>2.58539307</v>
      </c>
      <c r="G33" s="18" t="n">
        <v>515.98321455</v>
      </c>
      <c r="H33" s="20" t="n">
        <v>4.02206646</v>
      </c>
      <c r="I33" s="18" t="n">
        <v>469.90031658</v>
      </c>
      <c r="J33" s="20" t="n">
        <v>9.955260450000001</v>
      </c>
      <c r="K33" s="18" t="s">
        <v>182</v>
      </c>
      <c r="L33" s="20" t="s">
        <v>182</v>
      </c>
      <c r="M33" s="18" t="s">
        <v>182</v>
      </c>
      <c r="N33" s="20" t="s">
        <v>182</v>
      </c>
      <c r="O33" s="18" t="s">
        <v>182</v>
      </c>
      <c r="P33" s="20" t="s">
        <v>182</v>
      </c>
      <c r="Q33" s="18" t="s">
        <v>182</v>
      </c>
      <c r="R33" s="20" t="s">
        <v>182</v>
      </c>
      <c r="S33" s="18" t="n">
        <v>416.32743992</v>
      </c>
      <c r="T33" s="20" t="n">
        <v>10.43284827</v>
      </c>
    </row>
    <row r="34" spans="1:20">
      <c r="A34" s="15" t="s">
        <v>209</v>
      </c>
      <c r="B34" s="17" t="n">
        <v>6350</v>
      </c>
      <c r="C34" s="18">
        <f>(79.0/B34*100)</f>
        <v/>
      </c>
      <c r="D34" s="19" t="n">
        <v>6271</v>
      </c>
      <c r="E34" s="18" t="n">
        <v>489.684774</v>
      </c>
      <c r="F34" s="20" t="n">
        <v>2.5384182</v>
      </c>
      <c r="G34" s="18" t="n">
        <v>475.76134726</v>
      </c>
      <c r="H34" s="20" t="n">
        <v>5.24239848</v>
      </c>
      <c r="I34" s="18" t="n">
        <v>450.25504803</v>
      </c>
      <c r="J34" s="20" t="n">
        <v>5.45009373</v>
      </c>
      <c r="K34" s="18" t="s">
        <v>182</v>
      </c>
      <c r="L34" s="20" t="s">
        <v>182</v>
      </c>
      <c r="M34" s="18" t="s">
        <v>182</v>
      </c>
      <c r="N34" s="20" t="s">
        <v>182</v>
      </c>
      <c r="O34" s="18" t="n">
        <v>336.51078337</v>
      </c>
      <c r="P34" s="20" t="n">
        <v>12.24828707</v>
      </c>
      <c r="Q34" s="18" t="s">
        <v>182</v>
      </c>
      <c r="R34" s="20" t="s">
        <v>182</v>
      </c>
      <c r="S34" s="18" t="n">
        <v>384.83871445</v>
      </c>
      <c r="T34" s="20" t="n">
        <v>9.57008768</v>
      </c>
    </row>
    <row r="35" spans="1:20">
      <c r="A35" s="15" t="s">
        <v>210</v>
      </c>
      <c r="B35" s="17" t="n">
        <v>6406</v>
      </c>
      <c r="C35" s="18">
        <f>(67.0/B35*100)</f>
        <v/>
      </c>
      <c r="D35" s="19" t="n">
        <v>6339</v>
      </c>
      <c r="E35" s="18" t="n">
        <v>520.46156754</v>
      </c>
      <c r="F35" s="20" t="n">
        <v>1.59746377</v>
      </c>
      <c r="G35" s="18" t="n">
        <v>515.93255146</v>
      </c>
      <c r="H35" s="20" t="n">
        <v>3.82213763</v>
      </c>
      <c r="I35" s="18" t="n">
        <v>473.42633679</v>
      </c>
      <c r="J35" s="20" t="n">
        <v>4.39007003</v>
      </c>
      <c r="K35" s="18" t="s">
        <v>182</v>
      </c>
      <c r="L35" s="20" t="s">
        <v>182</v>
      </c>
      <c r="M35" s="18" t="s">
        <v>182</v>
      </c>
      <c r="N35" s="20" t="s">
        <v>182</v>
      </c>
      <c r="O35" s="18" t="n">
        <v>349.78970242</v>
      </c>
      <c r="P35" s="20" t="n">
        <v>6.90672373</v>
      </c>
      <c r="Q35" s="18" t="s">
        <v>182</v>
      </c>
      <c r="R35" s="20" t="s">
        <v>182</v>
      </c>
      <c r="S35" s="18" t="n">
        <v>436.13925155</v>
      </c>
      <c r="T35" s="20" t="n">
        <v>9.04843464</v>
      </c>
    </row>
    <row r="36" spans="1:20">
      <c r="A36" s="15" t="s">
        <v>211</v>
      </c>
      <c r="B36" s="17" t="n">
        <v>6736</v>
      </c>
      <c r="C36" s="18">
        <f>(42.0/B36*100)</f>
        <v/>
      </c>
      <c r="D36" s="19" t="n">
        <v>6694</v>
      </c>
      <c r="E36" s="18" t="n">
        <v>489.33325798</v>
      </c>
      <c r="F36" s="20" t="n">
        <v>2.48819536</v>
      </c>
      <c r="G36" s="18" t="n">
        <v>495.08804038</v>
      </c>
      <c r="H36" s="20" t="n">
        <v>3.6944822</v>
      </c>
      <c r="I36" s="18" t="n">
        <v>470.6189923</v>
      </c>
      <c r="J36" s="20" t="n">
        <v>5.2884016</v>
      </c>
      <c r="K36" s="18" t="s">
        <v>182</v>
      </c>
      <c r="L36" s="20" t="s">
        <v>182</v>
      </c>
      <c r="M36" s="18" t="s">
        <v>182</v>
      </c>
      <c r="N36" s="20" t="s">
        <v>182</v>
      </c>
      <c r="O36" s="18" t="s">
        <v>182</v>
      </c>
      <c r="P36" s="20" t="s">
        <v>182</v>
      </c>
      <c r="Q36" s="18" t="s">
        <v>182</v>
      </c>
      <c r="R36" s="20" t="s">
        <v>182</v>
      </c>
      <c r="S36" s="18" t="n">
        <v>404.43943923</v>
      </c>
      <c r="T36" s="20" t="n">
        <v>8.61342778</v>
      </c>
    </row>
    <row r="37" spans="1:20">
      <c r="A37" s="15" t="s">
        <v>212</v>
      </c>
      <c r="B37" s="17" t="n">
        <v>5458</v>
      </c>
      <c r="C37" s="18">
        <f>(228.0/B37*100)</f>
        <v/>
      </c>
      <c r="D37" s="19" t="n">
        <v>5230</v>
      </c>
      <c r="E37" s="18" t="n">
        <v>500.12972638</v>
      </c>
      <c r="F37" s="20" t="n">
        <v>3.10953757</v>
      </c>
      <c r="G37" s="18" t="n">
        <v>503.78692287</v>
      </c>
      <c r="H37" s="20" t="n">
        <v>5.41895901</v>
      </c>
      <c r="I37" s="18" t="n">
        <v>489.95128696</v>
      </c>
      <c r="J37" s="20" t="n">
        <v>6.42420991</v>
      </c>
      <c r="K37" s="18" t="s">
        <v>182</v>
      </c>
      <c r="L37" s="20" t="s">
        <v>182</v>
      </c>
      <c r="M37" s="18" t="s">
        <v>182</v>
      </c>
      <c r="N37" s="20" t="s">
        <v>182</v>
      </c>
      <c r="O37" s="18" t="s">
        <v>182</v>
      </c>
      <c r="P37" s="20" t="s">
        <v>182</v>
      </c>
      <c r="Q37" s="18" t="s">
        <v>182</v>
      </c>
      <c r="R37" s="20" t="s">
        <v>182</v>
      </c>
      <c r="S37" s="18" t="n">
        <v>413.57477003</v>
      </c>
      <c r="T37" s="20" t="n">
        <v>7.29220327</v>
      </c>
    </row>
    <row r="38" spans="1:20">
      <c r="A38" s="15" t="s">
        <v>213</v>
      </c>
      <c r="B38" s="17" t="n">
        <v>5860</v>
      </c>
      <c r="C38" s="18">
        <f>(62.0/B38*100)</f>
        <v/>
      </c>
      <c r="D38" s="19" t="n">
        <v>5798</v>
      </c>
      <c r="E38" s="18" t="n">
        <v>526.54953958</v>
      </c>
      <c r="F38" s="20" t="n">
        <v>3.17100206</v>
      </c>
      <c r="G38" s="18" t="n">
        <v>541.14116241</v>
      </c>
      <c r="H38" s="20" t="n">
        <v>5.68702578</v>
      </c>
      <c r="I38" s="18" t="n">
        <v>489.20660507</v>
      </c>
      <c r="J38" s="20" t="n">
        <v>6.72194013</v>
      </c>
      <c r="K38" s="18" t="s">
        <v>182</v>
      </c>
      <c r="L38" s="20" t="s">
        <v>182</v>
      </c>
      <c r="M38" s="18" t="s">
        <v>182</v>
      </c>
      <c r="N38" s="20" t="s">
        <v>182</v>
      </c>
      <c r="O38" s="18" t="s">
        <v>182</v>
      </c>
      <c r="P38" s="20" t="s">
        <v>182</v>
      </c>
      <c r="Q38" s="18" t="s">
        <v>182</v>
      </c>
      <c r="R38" s="20" t="s">
        <v>182</v>
      </c>
      <c r="S38" s="18" t="n">
        <v>453.11693332</v>
      </c>
      <c r="T38" s="20" t="n">
        <v>7.86322428</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(5662.0/B40*100)</f>
        <v/>
      </c>
      <c r="D40" s="19" t="n">
        <v>8495</v>
      </c>
      <c r="E40" s="18" t="n">
        <v>499.3940744</v>
      </c>
      <c r="F40" s="20" t="n">
        <v>2.95358092</v>
      </c>
      <c r="G40" s="18" t="n">
        <v>493.91867951</v>
      </c>
      <c r="H40" s="20" t="n">
        <v>8.26448961</v>
      </c>
      <c r="I40" s="18" t="n">
        <v>449.38580314</v>
      </c>
      <c r="J40" s="20" t="n">
        <v>11.46894981</v>
      </c>
      <c r="K40" s="18" t="s">
        <v>182</v>
      </c>
      <c r="L40" s="20" t="s">
        <v>182</v>
      </c>
      <c r="M40" s="18" t="s">
        <v>182</v>
      </c>
      <c r="N40" s="20" t="s">
        <v>182</v>
      </c>
      <c r="O40" s="18" t="n">
        <v>491.16464222</v>
      </c>
      <c r="P40" s="20" t="n">
        <v>2.5540442</v>
      </c>
      <c r="Q40" s="18" t="s">
        <v>182</v>
      </c>
      <c r="R40" s="20" t="s">
        <v>182</v>
      </c>
      <c r="S40" s="18" t="n">
        <v>393.32403098</v>
      </c>
      <c r="T40" s="20" t="n">
        <v>9.90480122</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(2723.0/B46*100)</f>
        <v/>
      </c>
      <c r="D46" s="19" t="n">
        <v>20418</v>
      </c>
      <c r="E46" s="18" t="n">
        <v>395.64087987</v>
      </c>
      <c r="F46" s="20" t="n">
        <v>4.57871509</v>
      </c>
      <c r="G46" s="18" t="n">
        <v>404.68106203</v>
      </c>
      <c r="H46" s="20" t="n">
        <v>4.26785132</v>
      </c>
      <c r="I46" s="18" t="n">
        <v>369.23532268</v>
      </c>
      <c r="J46" s="20" t="n">
        <v>4.0493817</v>
      </c>
      <c r="K46" s="18" t="s">
        <v>182</v>
      </c>
      <c r="L46" s="20" t="s">
        <v>182</v>
      </c>
      <c r="M46" s="18" t="s">
        <v>182</v>
      </c>
      <c r="N46" s="20" t="s">
        <v>182</v>
      </c>
      <c r="O46" s="18" t="s">
        <v>182</v>
      </c>
      <c r="P46" s="20" t="s">
        <v>182</v>
      </c>
      <c r="Q46" s="18" t="s">
        <v>182</v>
      </c>
      <c r="R46" s="20" t="s">
        <v>182</v>
      </c>
      <c r="S46" s="18" t="n">
        <v>351.14279541</v>
      </c>
      <c r="T46" s="20" t="n">
        <v>4.83922776</v>
      </c>
    </row>
    <row r="47" spans="1:20">
      <c r="A47" s="15" t="s">
        <v>222</v>
      </c>
      <c r="B47" s="17" t="n">
        <v>5928</v>
      </c>
      <c r="C47" s="18">
        <f>(106.0/B47*100)</f>
        <v/>
      </c>
      <c r="D47" s="19" t="n">
        <v>5822</v>
      </c>
      <c r="E47" s="18" t="n">
        <v>453.08890245</v>
      </c>
      <c r="F47" s="20" t="n">
        <v>3.96195708</v>
      </c>
      <c r="G47" s="18" t="n">
        <v>447.00852363</v>
      </c>
      <c r="H47" s="20" t="n">
        <v>6.55884779</v>
      </c>
      <c r="I47" s="18" t="n">
        <v>431.88680772</v>
      </c>
      <c r="J47" s="20" t="n">
        <v>6.34341013</v>
      </c>
      <c r="K47" s="18" t="s">
        <v>182</v>
      </c>
      <c r="L47" s="20" t="s">
        <v>182</v>
      </c>
      <c r="M47" s="18" t="s">
        <v>182</v>
      </c>
      <c r="N47" s="20" t="s">
        <v>182</v>
      </c>
      <c r="O47" s="18" t="s">
        <v>182</v>
      </c>
      <c r="P47" s="20" t="s">
        <v>182</v>
      </c>
      <c r="Q47" s="18" t="s">
        <v>182</v>
      </c>
      <c r="R47" s="20" t="s">
        <v>182</v>
      </c>
      <c r="S47" s="18" t="n">
        <v>375.31580214</v>
      </c>
      <c r="T47" s="20" t="n">
        <v>5.20960386</v>
      </c>
    </row>
    <row r="48" spans="1:20">
      <c r="A48" s="15" t="s">
        <v>223</v>
      </c>
      <c r="B48" s="17" t="n">
        <v>9841</v>
      </c>
      <c r="C48" s="18">
        <f>(19.0/B48*100)</f>
        <v/>
      </c>
      <c r="D48" s="19" t="n">
        <v>9822</v>
      </c>
      <c r="E48" s="18" t="n">
        <v>547.9063627100001</v>
      </c>
      <c r="F48" s="20" t="n">
        <v>7.13248831</v>
      </c>
      <c r="G48" s="18" t="n">
        <v>555.03645185</v>
      </c>
      <c r="H48" s="20" t="n">
        <v>4.65041239</v>
      </c>
      <c r="I48" s="18" t="n">
        <v>502.22946466</v>
      </c>
      <c r="J48" s="20" t="n">
        <v>4.7574437</v>
      </c>
      <c r="K48" s="18" t="s">
        <v>182</v>
      </c>
      <c r="L48" s="20" t="s">
        <v>182</v>
      </c>
      <c r="M48" s="18" t="s">
        <v>182</v>
      </c>
      <c r="N48" s="20" t="s">
        <v>182</v>
      </c>
      <c r="O48" s="18" t="s">
        <v>182</v>
      </c>
      <c r="P48" s="20" t="s">
        <v>182</v>
      </c>
      <c r="Q48" s="18" t="s">
        <v>182</v>
      </c>
      <c r="R48" s="20" t="s">
        <v>182</v>
      </c>
      <c r="S48" s="18" t="n">
        <v>450.91426358</v>
      </c>
      <c r="T48" s="20" t="n">
        <v>22.24024441</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(971.0/B50*100)</f>
        <v/>
      </c>
      <c r="D50" s="19" t="n">
        <v>10824</v>
      </c>
      <c r="E50" s="18" t="n">
        <v>403.5436525</v>
      </c>
      <c r="F50" s="20" t="n">
        <v>2.29466676</v>
      </c>
      <c r="G50" s="18" t="n">
        <v>405.47676358</v>
      </c>
      <c r="H50" s="20" t="n">
        <v>4.03976654</v>
      </c>
      <c r="I50" s="18" t="n">
        <v>364.50900541</v>
      </c>
      <c r="J50" s="20" t="n">
        <v>3.97078035</v>
      </c>
      <c r="K50" s="18" t="s">
        <v>182</v>
      </c>
      <c r="L50" s="20" t="s">
        <v>182</v>
      </c>
      <c r="M50" s="18" t="s">
        <v>182</v>
      </c>
      <c r="N50" s="20" t="s">
        <v>182</v>
      </c>
      <c r="O50" s="18" t="s">
        <v>182</v>
      </c>
      <c r="P50" s="20" t="s">
        <v>182</v>
      </c>
      <c r="Q50" s="18" t="s">
        <v>182</v>
      </c>
      <c r="R50" s="20" t="s">
        <v>182</v>
      </c>
      <c r="S50" s="18" t="n">
        <v>359.19990057</v>
      </c>
      <c r="T50" s="20" t="n">
        <v>7.85224496</v>
      </c>
    </row>
    <row r="51" spans="1:20">
      <c r="A51" s="15" t="s">
        <v>226</v>
      </c>
      <c r="B51" s="17" t="n">
        <v>6866</v>
      </c>
      <c r="C51" s="18">
        <f>(114.0/B51*100)</f>
        <v/>
      </c>
      <c r="D51" s="19" t="n">
        <v>6752</v>
      </c>
      <c r="E51" s="18" t="n">
        <v>408.93915467</v>
      </c>
      <c r="F51" s="20" t="n">
        <v>3.04260214</v>
      </c>
      <c r="G51" s="18" t="n">
        <v>414.64012983</v>
      </c>
      <c r="H51" s="20" t="n">
        <v>4.51218599</v>
      </c>
      <c r="I51" s="18" t="n">
        <v>386.64494096</v>
      </c>
      <c r="J51" s="20" t="n">
        <v>3.45425002</v>
      </c>
      <c r="K51" s="18" t="s">
        <v>182</v>
      </c>
      <c r="L51" s="20" t="s">
        <v>182</v>
      </c>
      <c r="M51" s="18" t="s">
        <v>182</v>
      </c>
      <c r="N51" s="20" t="s">
        <v>182</v>
      </c>
      <c r="O51" s="18" t="n">
        <v>380.5422133</v>
      </c>
      <c r="P51" s="20" t="n">
        <v>4.31283207</v>
      </c>
      <c r="Q51" s="18" t="s">
        <v>182</v>
      </c>
      <c r="R51" s="20" t="s">
        <v>182</v>
      </c>
      <c r="S51" s="18" t="n">
        <v>377.67231789</v>
      </c>
      <c r="T51" s="20" t="n">
        <v>5.53214464</v>
      </c>
    </row>
    <row r="52" spans="1:20">
      <c r="A52" s="15" t="s">
        <v>227</v>
      </c>
      <c r="B52" s="17" t="n">
        <v>5809</v>
      </c>
      <c r="C52" s="18">
        <f>(116.0/B52*100)</f>
        <v/>
      </c>
      <c r="D52" s="19" t="n">
        <v>5693</v>
      </c>
      <c r="E52" s="18" t="n">
        <v>471.57484594</v>
      </c>
      <c r="F52" s="20" t="n">
        <v>3.14035074</v>
      </c>
      <c r="G52" s="18" t="n">
        <v>469.06465381</v>
      </c>
      <c r="H52" s="20" t="n">
        <v>4.22980428</v>
      </c>
      <c r="I52" s="18" t="n">
        <v>449.50210519</v>
      </c>
      <c r="J52" s="20" t="n">
        <v>4.35824389</v>
      </c>
      <c r="K52" s="18" t="s">
        <v>182</v>
      </c>
      <c r="L52" s="20" t="s">
        <v>182</v>
      </c>
      <c r="M52" s="18" t="s">
        <v>182</v>
      </c>
      <c r="N52" s="20" t="s">
        <v>182</v>
      </c>
      <c r="O52" s="18" t="s">
        <v>182</v>
      </c>
      <c r="P52" s="20" t="s">
        <v>182</v>
      </c>
      <c r="Q52" s="18" t="s">
        <v>182</v>
      </c>
      <c r="R52" s="20" t="s">
        <v>182</v>
      </c>
      <c r="S52" s="18" t="n">
        <v>378.27582418</v>
      </c>
      <c r="T52" s="20" t="n">
        <v>7.49372725</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(436.0/B54*100)</f>
        <v/>
      </c>
      <c r="D54" s="19" t="n">
        <v>4304</v>
      </c>
      <c r="E54" s="18" t="n">
        <v>335.76698649</v>
      </c>
      <c r="F54" s="20" t="n">
        <v>5.21979887</v>
      </c>
      <c r="G54" s="18" t="n">
        <v>349.00004302</v>
      </c>
      <c r="H54" s="20" t="n">
        <v>5.02927054</v>
      </c>
      <c r="I54" s="18" t="n">
        <v>332.23509939</v>
      </c>
      <c r="J54" s="20" t="n">
        <v>3.29007535</v>
      </c>
      <c r="K54" s="18" t="s">
        <v>182</v>
      </c>
      <c r="L54" s="20" t="s">
        <v>182</v>
      </c>
      <c r="M54" s="18" t="s">
        <v>182</v>
      </c>
      <c r="N54" s="20" t="s">
        <v>182</v>
      </c>
      <c r="O54" s="18" t="s">
        <v>182</v>
      </c>
      <c r="P54" s="20" t="s">
        <v>182</v>
      </c>
      <c r="Q54" s="18" t="s">
        <v>182</v>
      </c>
      <c r="R54" s="20" t="s">
        <v>182</v>
      </c>
      <c r="S54" s="18" t="n">
        <v>286.378324</v>
      </c>
      <c r="T54" s="20" t="n">
        <v>4.20048214</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(78.0/B56*100)</f>
        <v/>
      </c>
      <c r="D56" s="19" t="n">
        <v>5281</v>
      </c>
      <c r="E56" s="18" t="n">
        <v>551.73735189</v>
      </c>
      <c r="F56" s="20" t="n">
        <v>3.03878782</v>
      </c>
      <c r="G56" s="18" t="n">
        <v>546.6240623899999</v>
      </c>
      <c r="H56" s="20" t="n">
        <v>5.18854296</v>
      </c>
      <c r="I56" s="18" t="n">
        <v>509.16602724</v>
      </c>
      <c r="J56" s="20" t="n">
        <v>7.06687662</v>
      </c>
      <c r="K56" s="18" t="s">
        <v>182</v>
      </c>
      <c r="L56" s="20" t="s">
        <v>182</v>
      </c>
      <c r="M56" s="18" t="s">
        <v>182</v>
      </c>
      <c r="N56" s="20" t="s">
        <v>182</v>
      </c>
      <c r="O56" s="18" t="s">
        <v>182</v>
      </c>
      <c r="P56" s="20" t="s">
        <v>182</v>
      </c>
      <c r="Q56" s="18" t="s">
        <v>182</v>
      </c>
      <c r="R56" s="20" t="s">
        <v>182</v>
      </c>
      <c r="S56" s="18" t="n">
        <v>493.38951008</v>
      </c>
      <c r="T56" s="20" t="n">
        <v>18.857832</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(256.0/B61*100)</f>
        <v/>
      </c>
      <c r="D61" s="19" t="n">
        <v>6269</v>
      </c>
      <c r="E61" s="18" t="n">
        <v>484.37333741</v>
      </c>
      <c r="F61" s="20" t="n">
        <v>2.49953218</v>
      </c>
      <c r="G61" s="18" t="n">
        <v>485.8580778</v>
      </c>
      <c r="H61" s="20" t="n">
        <v>3.30419101</v>
      </c>
      <c r="I61" s="18" t="n">
        <v>439.25174703</v>
      </c>
      <c r="J61" s="20" t="n">
        <v>6.33729808</v>
      </c>
      <c r="K61" s="18" t="s">
        <v>182</v>
      </c>
      <c r="L61" s="20" t="s">
        <v>182</v>
      </c>
      <c r="M61" s="18" t="s">
        <v>182</v>
      </c>
      <c r="N61" s="20" t="s">
        <v>182</v>
      </c>
      <c r="O61" s="18" t="s">
        <v>182</v>
      </c>
      <c r="P61" s="20" t="s">
        <v>182</v>
      </c>
      <c r="Q61" s="18" t="s">
        <v>182</v>
      </c>
      <c r="R61" s="20" t="s">
        <v>182</v>
      </c>
      <c r="S61" s="18" t="n">
        <v>401.4924363</v>
      </c>
      <c r="T61" s="20" t="n">
        <v>9.18768545</v>
      </c>
    </row>
    <row r="62" spans="1:20">
      <c r="A62" s="15" t="s">
        <v>237</v>
      </c>
      <c r="B62" s="17" t="n">
        <v>4476</v>
      </c>
      <c r="C62" s="18">
        <f>(5.0/B62*100)</f>
        <v/>
      </c>
      <c r="D62" s="19" t="n">
        <v>4471</v>
      </c>
      <c r="E62" s="18" t="n">
        <v>551.49029368</v>
      </c>
      <c r="F62" s="20" t="n">
        <v>1.47319398</v>
      </c>
      <c r="G62" s="18" t="n">
        <v>541.01471679</v>
      </c>
      <c r="H62" s="20" t="n">
        <v>3.63765247</v>
      </c>
      <c r="I62" s="18" t="n">
        <v>510.39463402</v>
      </c>
      <c r="J62" s="20" t="n">
        <v>3.31323174</v>
      </c>
      <c r="K62" s="18" t="s">
        <v>182</v>
      </c>
      <c r="L62" s="20" t="s">
        <v>182</v>
      </c>
      <c r="M62" s="18" t="s">
        <v>182</v>
      </c>
      <c r="N62" s="20" t="s">
        <v>182</v>
      </c>
      <c r="O62" s="18" t="s">
        <v>182</v>
      </c>
      <c r="P62" s="20" t="s">
        <v>182</v>
      </c>
      <c r="Q62" s="18" t="s">
        <v>182</v>
      </c>
      <c r="R62" s="20" t="s">
        <v>182</v>
      </c>
      <c r="S62" s="18" t="n">
        <v>504.31724172</v>
      </c>
      <c r="T62" s="20" t="n">
        <v>19.20482326</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395.82391621</v>
      </c>
      <c r="F67" s="20" t="n">
        <v>3.56148634</v>
      </c>
      <c r="G67" s="18" t="n">
        <v>396.87401573</v>
      </c>
      <c r="H67" s="20" t="n">
        <v>3.90156988</v>
      </c>
      <c r="I67" s="18" t="n">
        <v>363.46488909</v>
      </c>
      <c r="J67" s="20" t="n">
        <v>4.47918439</v>
      </c>
      <c r="K67" s="18" t="s">
        <v>182</v>
      </c>
      <c r="L67" s="20" t="s">
        <v>182</v>
      </c>
      <c r="M67" s="18" t="s">
        <v>182</v>
      </c>
      <c r="N67" s="20" t="s">
        <v>182</v>
      </c>
      <c r="O67" s="18" t="s">
        <v>182</v>
      </c>
      <c r="P67" s="20" t="s">
        <v>182</v>
      </c>
      <c r="Q67" s="18" t="s">
        <v>182</v>
      </c>
      <c r="R67" s="20" t="s">
        <v>182</v>
      </c>
      <c r="S67" s="18" t="n">
        <v>320.03399242</v>
      </c>
      <c r="T67" s="20" t="n">
        <v>9.30918887</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497.66023725</v>
      </c>
      <c r="F70" s="20" t="n">
        <v>3.4148331</v>
      </c>
      <c r="G70" s="18" t="n">
        <v>503.18250906</v>
      </c>
      <c r="H70" s="20" t="n">
        <v>3.99498489</v>
      </c>
      <c r="I70" s="18" t="n">
        <v>489.41499252</v>
      </c>
      <c r="J70" s="20" t="n">
        <v>5.94713794</v>
      </c>
      <c r="K70" s="18" t="s">
        <v>182</v>
      </c>
      <c r="L70" s="20" t="s">
        <v>182</v>
      </c>
      <c r="M70" s="18" t="s">
        <v>182</v>
      </c>
      <c r="N70" s="20" t="s">
        <v>182</v>
      </c>
      <c r="O70" s="18" t="s">
        <v>182</v>
      </c>
      <c r="P70" s="20" t="s">
        <v>182</v>
      </c>
      <c r="Q70" s="18" t="s">
        <v>182</v>
      </c>
      <c r="R70" s="20" t="s">
        <v>182</v>
      </c>
      <c r="S70" s="18" t="n">
        <v>428.47471624</v>
      </c>
      <c r="T70" s="20" t="n">
        <v>8.297579280000001</v>
      </c>
    </row>
    <row r="71" spans="1:20">
      <c r="A71" s="15" t="s">
        <v>246</v>
      </c>
      <c r="B71" s="17" t="n">
        <v>6115</v>
      </c>
      <c r="C71" s="18">
        <f>(109.0/B71*100)</f>
        <v/>
      </c>
      <c r="D71" s="19" t="n">
        <v>6006</v>
      </c>
      <c r="E71" s="18" t="n">
        <v>560.8751342</v>
      </c>
      <c r="F71" s="20" t="n">
        <v>1.99820442</v>
      </c>
      <c r="G71" s="18" t="n">
        <v>583.49041321</v>
      </c>
      <c r="H71" s="20" t="n">
        <v>2.3397761</v>
      </c>
      <c r="I71" s="18" t="n">
        <v>524.99799845</v>
      </c>
      <c r="J71" s="20" t="n">
        <v>5.24292339</v>
      </c>
      <c r="K71" s="18" t="s">
        <v>182</v>
      </c>
      <c r="L71" s="20" t="s">
        <v>182</v>
      </c>
      <c r="M71" s="18" t="s">
        <v>182</v>
      </c>
      <c r="N71" s="20" t="s">
        <v>182</v>
      </c>
      <c r="O71" s="18" t="s">
        <v>182</v>
      </c>
      <c r="P71" s="20" t="s">
        <v>182</v>
      </c>
      <c r="Q71" s="18" t="s">
        <v>182</v>
      </c>
      <c r="R71" s="20" t="s">
        <v>182</v>
      </c>
      <c r="S71" s="18" t="n">
        <v>486.33628134</v>
      </c>
      <c r="T71" s="20" t="n">
        <v>14.15075099</v>
      </c>
    </row>
    <row r="72" spans="1:20">
      <c r="A72" s="15" t="s">
        <v>247</v>
      </c>
      <c r="B72" s="17" t="n">
        <v>7708</v>
      </c>
      <c r="C72" s="18">
        <f>(8.0/B72*100)</f>
        <v/>
      </c>
      <c r="D72" s="19" t="n">
        <v>7700</v>
      </c>
      <c r="E72" s="18" t="n">
        <v>554.6918889</v>
      </c>
      <c r="F72" s="20" t="n">
        <v>3.38698539</v>
      </c>
      <c r="G72" s="18" t="n">
        <v>541.19736501</v>
      </c>
      <c r="H72" s="20" t="n">
        <v>3.76134474</v>
      </c>
      <c r="I72" s="18" t="n">
        <v>498.83388933</v>
      </c>
      <c r="J72" s="20" t="n">
        <v>5.32353263</v>
      </c>
      <c r="K72" s="18" t="s">
        <v>182</v>
      </c>
      <c r="L72" s="20" t="s">
        <v>182</v>
      </c>
      <c r="M72" s="18" t="s">
        <v>182</v>
      </c>
      <c r="N72" s="20" t="s">
        <v>182</v>
      </c>
      <c r="O72" s="18" t="s">
        <v>182</v>
      </c>
      <c r="P72" s="20" t="s">
        <v>182</v>
      </c>
      <c r="Q72" s="18" t="s">
        <v>182</v>
      </c>
      <c r="R72" s="20" t="s">
        <v>182</v>
      </c>
      <c r="S72" s="18" t="n">
        <v>440.2420104</v>
      </c>
      <c r="T72" s="20" t="n">
        <v>20.39645514</v>
      </c>
    </row>
    <row r="73" spans="1:20">
      <c r="A73" s="15" t="s">
        <v>248</v>
      </c>
      <c r="B73" s="17" t="n">
        <v>8249</v>
      </c>
      <c r="C73" s="18">
        <f>(225.0/B73*100)</f>
        <v/>
      </c>
      <c r="D73" s="19" t="n">
        <v>8024</v>
      </c>
      <c r="E73" s="18" t="n">
        <v>423.99343515</v>
      </c>
      <c r="F73" s="20" t="n">
        <v>3.15150159</v>
      </c>
      <c r="G73" s="18" t="n">
        <v>407.96108343</v>
      </c>
      <c r="H73" s="20" t="n">
        <v>5.42749649</v>
      </c>
      <c r="I73" s="18" t="n">
        <v>368.81080748</v>
      </c>
      <c r="J73" s="20" t="n">
        <v>4.6748139</v>
      </c>
      <c r="K73" s="18" t="s">
        <v>182</v>
      </c>
      <c r="L73" s="20" t="s">
        <v>182</v>
      </c>
      <c r="M73" s="18" t="s">
        <v>182</v>
      </c>
      <c r="N73" s="20" t="s">
        <v>182</v>
      </c>
      <c r="O73" s="18" t="s">
        <v>182</v>
      </c>
      <c r="P73" s="20" t="s">
        <v>182</v>
      </c>
      <c r="Q73" s="18" t="s">
        <v>182</v>
      </c>
      <c r="R73" s="20" t="s">
        <v>182</v>
      </c>
      <c r="S73" s="18" t="n">
        <v>363.1738429</v>
      </c>
      <c r="T73" s="20" t="n">
        <v>9.66417775</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(271.0/B77*100)</f>
        <v/>
      </c>
      <c r="D77" s="19" t="n">
        <v>5791</v>
      </c>
      <c r="E77" s="18" t="n">
        <v>419.1066106</v>
      </c>
      <c r="F77" s="20" t="n">
        <v>3.49116765</v>
      </c>
      <c r="G77" s="18" t="n">
        <v>446.01373047</v>
      </c>
      <c r="H77" s="20" t="n">
        <v>3.77759917</v>
      </c>
      <c r="I77" s="18" t="n">
        <v>412.86037089</v>
      </c>
      <c r="J77" s="20" t="n">
        <v>4.67212795</v>
      </c>
      <c r="K77" s="18" t="s">
        <v>182</v>
      </c>
      <c r="L77" s="20" t="s">
        <v>182</v>
      </c>
      <c r="M77" s="18" t="s">
        <v>182</v>
      </c>
      <c r="N77" s="20" t="s">
        <v>182</v>
      </c>
      <c r="O77" s="18" t="s">
        <v>182</v>
      </c>
      <c r="P77" s="20" t="s">
        <v>182</v>
      </c>
      <c r="Q77" s="18" t="s">
        <v>182</v>
      </c>
      <c r="R77" s="20" t="s">
        <v>182</v>
      </c>
      <c r="S77" s="18" t="n">
        <v>359.07927407</v>
      </c>
      <c r="T77" s="20" t="n">
        <v>4.01064274</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285</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504.65271847</v>
      </c>
      <c r="F7" s="20" t="n">
        <v>1.61399442</v>
      </c>
      <c r="G7" s="18" t="n">
        <v>485.8504265</v>
      </c>
      <c r="H7" s="20" t="n">
        <v>4.06712987</v>
      </c>
      <c r="I7" s="18" t="n">
        <v>468.64576523</v>
      </c>
      <c r="J7" s="20" t="n">
        <v>3.8506302</v>
      </c>
      <c r="K7" s="18" t="s">
        <v>182</v>
      </c>
      <c r="L7" s="20" t="s">
        <v>182</v>
      </c>
      <c r="M7" s="18" t="s">
        <v>182</v>
      </c>
      <c r="N7" s="20" t="s">
        <v>182</v>
      </c>
      <c r="O7" s="18" t="s">
        <v>182</v>
      </c>
      <c r="P7" s="20" t="s">
        <v>182</v>
      </c>
      <c r="Q7" s="18" t="s">
        <v>182</v>
      </c>
      <c r="R7" s="20" t="s">
        <v>182</v>
      </c>
      <c r="S7" s="18" t="n">
        <v>437.93542772</v>
      </c>
      <c r="T7" s="20" t="n">
        <v>7.24127746</v>
      </c>
    </row>
    <row r="8" spans="1:20">
      <c r="A8" s="15" t="s">
        <v>183</v>
      </c>
      <c r="B8" s="17" t="n">
        <v>7007</v>
      </c>
      <c r="C8" s="18">
        <f>(128.0/B8*100)</f>
        <v/>
      </c>
      <c r="D8" s="19" t="n">
        <v>6879</v>
      </c>
      <c r="E8" s="18" t="n">
        <v>502.24090722</v>
      </c>
      <c r="F8" s="20" t="n">
        <v>3.94637993</v>
      </c>
      <c r="G8" s="18" t="n">
        <v>507.39200629</v>
      </c>
      <c r="H8" s="20" t="n">
        <v>5.18663555</v>
      </c>
      <c r="I8" s="18" t="n">
        <v>501.04490749</v>
      </c>
      <c r="J8" s="20" t="n">
        <v>3.59724553</v>
      </c>
      <c r="K8" s="18" t="s">
        <v>182</v>
      </c>
      <c r="L8" s="20" t="s">
        <v>182</v>
      </c>
      <c r="M8" s="18" t="s">
        <v>182</v>
      </c>
      <c r="N8" s="20" t="s">
        <v>182</v>
      </c>
      <c r="O8" s="18" t="n">
        <v>301.63126691</v>
      </c>
      <c r="P8" s="20" t="n">
        <v>25.14921031</v>
      </c>
      <c r="Q8" s="18" t="s">
        <v>182</v>
      </c>
      <c r="R8" s="20" t="s">
        <v>182</v>
      </c>
      <c r="S8" s="18" t="n">
        <v>418.25263854</v>
      </c>
      <c r="T8" s="20" t="n">
        <v>7.45013015</v>
      </c>
    </row>
    <row r="9" spans="1:20">
      <c r="A9" s="15" t="s">
        <v>184</v>
      </c>
      <c r="B9" s="17" t="n">
        <v>9651</v>
      </c>
      <c r="C9" s="18">
        <f>(475.0/B9*100)</f>
        <v/>
      </c>
      <c r="D9" s="19" t="n">
        <v>9176</v>
      </c>
      <c r="E9" s="18" t="n">
        <v>504.54625672</v>
      </c>
      <c r="F9" s="20" t="n">
        <v>3.55757162</v>
      </c>
      <c r="G9" s="18" t="n">
        <v>526.65513752</v>
      </c>
      <c r="H9" s="20" t="n">
        <v>3.74875187</v>
      </c>
      <c r="I9" s="18" t="n">
        <v>524.83695961</v>
      </c>
      <c r="J9" s="20" t="n">
        <v>3.16401599</v>
      </c>
      <c r="K9" s="18" t="s">
        <v>182</v>
      </c>
      <c r="L9" s="20" t="s">
        <v>182</v>
      </c>
      <c r="M9" s="18" t="s">
        <v>182</v>
      </c>
      <c r="N9" s="20" t="s">
        <v>182</v>
      </c>
      <c r="O9" s="18" t="n">
        <v>357.98454354</v>
      </c>
      <c r="P9" s="20" t="n">
        <v>11.51846445</v>
      </c>
      <c r="Q9" s="18" t="s">
        <v>182</v>
      </c>
      <c r="R9" s="20" t="s">
        <v>182</v>
      </c>
      <c r="S9" s="18" t="n">
        <v>426.6624588</v>
      </c>
      <c r="T9" s="20" t="n">
        <v>6.69073561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(102.0/B11*100)</f>
        <v/>
      </c>
      <c r="D11" s="19" t="n">
        <v>6951</v>
      </c>
      <c r="E11" s="18" t="n">
        <v>414.19837164</v>
      </c>
      <c r="F11" s="20" t="n">
        <v>3.50954027</v>
      </c>
      <c r="G11" s="18" t="n">
        <v>432.9426268</v>
      </c>
      <c r="H11" s="20" t="n">
        <v>3.85734896</v>
      </c>
      <c r="I11" s="18" t="n">
        <v>434.58700348</v>
      </c>
      <c r="J11" s="20" t="n">
        <v>3.81445397</v>
      </c>
      <c r="K11" s="18" t="s">
        <v>182</v>
      </c>
      <c r="L11" s="20" t="s">
        <v>182</v>
      </c>
      <c r="M11" s="18" t="s">
        <v>182</v>
      </c>
      <c r="N11" s="20" t="s">
        <v>182</v>
      </c>
      <c r="O11" s="18" t="s">
        <v>182</v>
      </c>
      <c r="P11" s="20" t="s">
        <v>182</v>
      </c>
      <c r="Q11" s="18" t="s">
        <v>182</v>
      </c>
      <c r="R11" s="20" t="s">
        <v>182</v>
      </c>
      <c r="S11" s="18" t="n">
        <v>372.82268772</v>
      </c>
      <c r="T11" s="20" t="n">
        <v>6.83068099</v>
      </c>
    </row>
    <row r="12" spans="1:20">
      <c r="A12" s="15" t="s">
        <v>187</v>
      </c>
      <c r="B12" s="17" t="n">
        <v>6894</v>
      </c>
      <c r="C12" s="18">
        <f>(125.0/B12*100)</f>
        <v/>
      </c>
      <c r="D12" s="19" t="n">
        <v>6769</v>
      </c>
      <c r="E12" s="18" t="n">
        <v>506.76570668</v>
      </c>
      <c r="F12" s="20" t="n">
        <v>2.88699378</v>
      </c>
      <c r="G12" s="18" t="n">
        <v>509.67293807</v>
      </c>
      <c r="H12" s="20" t="n">
        <v>4.61217326</v>
      </c>
      <c r="I12" s="18" t="n">
        <v>484.67458319</v>
      </c>
      <c r="J12" s="20" t="n">
        <v>4.21359591</v>
      </c>
      <c r="K12" s="18" t="s">
        <v>182</v>
      </c>
      <c r="L12" s="20" t="s">
        <v>182</v>
      </c>
      <c r="M12" s="18" t="s">
        <v>182</v>
      </c>
      <c r="N12" s="20" t="s">
        <v>182</v>
      </c>
      <c r="O12" s="18" t="n">
        <v>340.98506961</v>
      </c>
      <c r="P12" s="20" t="n">
        <v>12.52444664</v>
      </c>
      <c r="Q12" s="18" t="s">
        <v>182</v>
      </c>
      <c r="R12" s="20" t="s">
        <v>182</v>
      </c>
      <c r="S12" s="18" t="n">
        <v>425.42632583</v>
      </c>
      <c r="T12" s="20" t="n">
        <v>7.03095583</v>
      </c>
    </row>
    <row r="13" spans="1:20">
      <c r="A13" s="15" t="s">
        <v>188</v>
      </c>
      <c r="B13" s="17" t="n">
        <v>7161</v>
      </c>
      <c r="C13" s="18">
        <f>(301.0/B13*100)</f>
        <v/>
      </c>
      <c r="D13" s="19" t="n">
        <v>6860</v>
      </c>
      <c r="E13" s="18" t="n">
        <v>521.04545394</v>
      </c>
      <c r="F13" s="20" t="n">
        <v>2.10285048</v>
      </c>
      <c r="G13" s="18" t="n">
        <v>498.94466389</v>
      </c>
      <c r="H13" s="20" t="n">
        <v>6.45726258</v>
      </c>
      <c r="I13" s="18" t="n">
        <v>456.54621862</v>
      </c>
      <c r="J13" s="20" t="n">
        <v>7.93410772</v>
      </c>
      <c r="K13" s="18" t="s">
        <v>182</v>
      </c>
      <c r="L13" s="20" t="s">
        <v>182</v>
      </c>
      <c r="M13" s="18" t="s">
        <v>182</v>
      </c>
      <c r="N13" s="20" t="s">
        <v>182</v>
      </c>
      <c r="O13" s="18" t="n">
        <v>447.51533769</v>
      </c>
      <c r="P13" s="20" t="n">
        <v>5.97365007</v>
      </c>
      <c r="Q13" s="18" t="s">
        <v>182</v>
      </c>
      <c r="R13" s="20" t="s">
        <v>182</v>
      </c>
      <c r="S13" s="18" t="n">
        <v>432.95039456</v>
      </c>
      <c r="T13" s="20" t="n">
        <v>5.79532716</v>
      </c>
    </row>
    <row r="14" spans="1:20">
      <c r="A14" s="15" t="s">
        <v>189</v>
      </c>
      <c r="B14" s="17" t="n">
        <v>5587</v>
      </c>
      <c r="C14" s="18">
        <f>(185.0/B14*100)</f>
        <v/>
      </c>
      <c r="D14" s="19" t="n">
        <v>5402</v>
      </c>
      <c r="E14" s="18" t="n">
        <v>516.16456382</v>
      </c>
      <c r="F14" s="20" t="n">
        <v>2.4567627</v>
      </c>
      <c r="G14" s="18" t="n">
        <v>531.10473587</v>
      </c>
      <c r="H14" s="20" t="n">
        <v>2.87321008</v>
      </c>
      <c r="I14" s="18" t="n">
        <v>522.11600814</v>
      </c>
      <c r="J14" s="20" t="n">
        <v>3.72760192</v>
      </c>
      <c r="K14" s="18" t="s">
        <v>182</v>
      </c>
      <c r="L14" s="20" t="s">
        <v>182</v>
      </c>
      <c r="M14" s="18" t="s">
        <v>182</v>
      </c>
      <c r="N14" s="20" t="s">
        <v>182</v>
      </c>
      <c r="O14" s="18" t="s">
        <v>182</v>
      </c>
      <c r="P14" s="20" t="s">
        <v>182</v>
      </c>
      <c r="Q14" s="18" t="s">
        <v>182</v>
      </c>
      <c r="R14" s="20" t="s">
        <v>182</v>
      </c>
      <c r="S14" s="18" t="n">
        <v>477.09674273</v>
      </c>
      <c r="T14" s="20" t="n">
        <v>12.28723042</v>
      </c>
    </row>
    <row r="15" spans="1:20">
      <c r="A15" s="15" t="s">
        <v>190</v>
      </c>
      <c r="B15" s="17" t="n">
        <v>5882</v>
      </c>
      <c r="C15" s="18">
        <f>(131.0/B15*100)</f>
        <v/>
      </c>
      <c r="D15" s="19" t="n">
        <v>5751</v>
      </c>
      <c r="E15" s="18" t="n">
        <v>517.46046416</v>
      </c>
      <c r="F15" s="20" t="n">
        <v>2.42681712</v>
      </c>
      <c r="G15" s="18" t="n">
        <v>516.62424148</v>
      </c>
      <c r="H15" s="20" t="n">
        <v>4.09533064</v>
      </c>
      <c r="I15" s="18" t="n">
        <v>508.00953807</v>
      </c>
      <c r="J15" s="20" t="n">
        <v>3.53251154</v>
      </c>
      <c r="K15" s="18" t="s">
        <v>182</v>
      </c>
      <c r="L15" s="20" t="s">
        <v>182</v>
      </c>
      <c r="M15" s="18" t="s">
        <v>182</v>
      </c>
      <c r="N15" s="20" t="s">
        <v>182</v>
      </c>
      <c r="O15" s="18" t="n">
        <v>368.85220715</v>
      </c>
      <c r="P15" s="20" t="n">
        <v>14.5875493</v>
      </c>
      <c r="Q15" s="18" t="s">
        <v>182</v>
      </c>
      <c r="R15" s="20" t="s">
        <v>182</v>
      </c>
      <c r="S15" s="18" t="n">
        <v>458.52870863</v>
      </c>
      <c r="T15" s="20" t="n">
        <v>6.86779642</v>
      </c>
    </row>
    <row r="16" spans="1:20">
      <c r="A16" s="15" t="s">
        <v>191</v>
      </c>
      <c r="B16" s="17" t="n">
        <v>6108</v>
      </c>
      <c r="C16" s="18">
        <f>(244.0/B16*100)</f>
        <v/>
      </c>
      <c r="D16" s="19" t="n">
        <v>5864</v>
      </c>
      <c r="E16" s="18" t="n">
        <v>481.45069149</v>
      </c>
      <c r="F16" s="20" t="n">
        <v>2.92950603</v>
      </c>
      <c r="G16" s="18" t="n">
        <v>500.79176045</v>
      </c>
      <c r="H16" s="20" t="n">
        <v>5.3034496</v>
      </c>
      <c r="I16" s="18" t="n">
        <v>519.99566278</v>
      </c>
      <c r="J16" s="20" t="n">
        <v>2.7435238</v>
      </c>
      <c r="K16" s="18" t="s">
        <v>182</v>
      </c>
      <c r="L16" s="20" t="s">
        <v>182</v>
      </c>
      <c r="M16" s="18" t="s">
        <v>182</v>
      </c>
      <c r="N16" s="20" t="s">
        <v>182</v>
      </c>
      <c r="O16" s="18" t="s">
        <v>182</v>
      </c>
      <c r="P16" s="20" t="s">
        <v>182</v>
      </c>
      <c r="Q16" s="18" t="s">
        <v>182</v>
      </c>
      <c r="R16" s="20" t="s">
        <v>182</v>
      </c>
      <c r="S16" s="18" t="n">
        <v>407.97084998</v>
      </c>
      <c r="T16" s="20" t="n">
        <v>6.49664163</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446.12029752</v>
      </c>
      <c r="F18" s="20" t="n">
        <v>3.82062095</v>
      </c>
      <c r="G18" s="18" t="n">
        <v>462.21809842</v>
      </c>
      <c r="H18" s="20" t="n">
        <v>4.81980028</v>
      </c>
      <c r="I18" s="18" t="n">
        <v>475.48872212</v>
      </c>
      <c r="J18" s="20" t="n">
        <v>4.7091169</v>
      </c>
      <c r="K18" s="18" t="s">
        <v>182</v>
      </c>
      <c r="L18" s="20" t="s">
        <v>182</v>
      </c>
      <c r="M18" s="18" t="s">
        <v>182</v>
      </c>
      <c r="N18" s="20" t="s">
        <v>182</v>
      </c>
      <c r="O18" s="18" t="s">
        <v>182</v>
      </c>
      <c r="P18" s="20" t="s">
        <v>182</v>
      </c>
      <c r="Q18" s="18" t="s">
        <v>182</v>
      </c>
      <c r="R18" s="20" t="s">
        <v>182</v>
      </c>
      <c r="S18" s="18" t="n">
        <v>394.89065644</v>
      </c>
      <c r="T18" s="20" t="n">
        <v>8.30264304</v>
      </c>
    </row>
    <row r="19" spans="1:20">
      <c r="A19" s="15" t="s">
        <v>194</v>
      </c>
      <c r="B19" s="17" t="n">
        <v>5658</v>
      </c>
      <c r="C19" s="18">
        <f>(123.0/B19*100)</f>
        <v/>
      </c>
      <c r="D19" s="19" t="n">
        <v>5535</v>
      </c>
      <c r="E19" s="18" t="n">
        <v>468.56927716</v>
      </c>
      <c r="F19" s="20" t="n">
        <v>4.27134265</v>
      </c>
      <c r="G19" s="18" t="n">
        <v>491.59352432</v>
      </c>
      <c r="H19" s="20" t="n">
        <v>4.10023732</v>
      </c>
      <c r="I19" s="18" t="n">
        <v>486.98763666</v>
      </c>
      <c r="J19" s="20" t="n">
        <v>3.70696536</v>
      </c>
      <c r="K19" s="18" t="s">
        <v>182</v>
      </c>
      <c r="L19" s="20" t="s">
        <v>182</v>
      </c>
      <c r="M19" s="18" t="s">
        <v>182</v>
      </c>
      <c r="N19" s="20" t="s">
        <v>182</v>
      </c>
      <c r="O19" s="18" t="s">
        <v>182</v>
      </c>
      <c r="P19" s="20" t="s">
        <v>182</v>
      </c>
      <c r="Q19" s="18" t="s">
        <v>182</v>
      </c>
      <c r="R19" s="20" t="s">
        <v>182</v>
      </c>
      <c r="S19" s="18" t="n">
        <v>404.37203586</v>
      </c>
      <c r="T19" s="20" t="n">
        <v>7.70869107</v>
      </c>
    </row>
    <row r="20" spans="1:20">
      <c r="A20" s="15" t="s">
        <v>195</v>
      </c>
      <c r="B20" s="17" t="n">
        <v>3371</v>
      </c>
      <c r="C20" s="18">
        <f>(81.0/B20*100)</f>
        <v/>
      </c>
      <c r="D20" s="19" t="n">
        <v>3290</v>
      </c>
      <c r="E20" s="18" t="n">
        <v>492.72998872</v>
      </c>
      <c r="F20" s="20" t="n">
        <v>2.54032684</v>
      </c>
      <c r="G20" s="18" t="n">
        <v>486.25052242</v>
      </c>
      <c r="H20" s="20" t="n">
        <v>6.08273867</v>
      </c>
      <c r="I20" s="18" t="n">
        <v>483.08140077</v>
      </c>
      <c r="J20" s="20" t="n">
        <v>4.68903405</v>
      </c>
      <c r="K20" s="18" t="s">
        <v>182</v>
      </c>
      <c r="L20" s="20" t="s">
        <v>182</v>
      </c>
      <c r="M20" s="18" t="s">
        <v>182</v>
      </c>
      <c r="N20" s="20" t="s">
        <v>182</v>
      </c>
      <c r="O20" s="18" t="s">
        <v>182</v>
      </c>
      <c r="P20" s="20" t="s">
        <v>182</v>
      </c>
      <c r="Q20" s="18" t="s">
        <v>182</v>
      </c>
      <c r="R20" s="20" t="s">
        <v>182</v>
      </c>
      <c r="S20" s="18" t="n">
        <v>422.85024593</v>
      </c>
      <c r="T20" s="20" t="n">
        <v>12.75952122</v>
      </c>
    </row>
    <row r="21" spans="1:20">
      <c r="A21" s="15" t="s">
        <v>196</v>
      </c>
      <c r="B21" s="17" t="n">
        <v>5741</v>
      </c>
      <c r="C21" s="18">
        <f>(73.0/B21*100)</f>
        <v/>
      </c>
      <c r="D21" s="19" t="n">
        <v>5668</v>
      </c>
      <c r="E21" s="18" t="n">
        <v>495.99942462</v>
      </c>
      <c r="F21" s="20" t="n">
        <v>3.34643266</v>
      </c>
      <c r="G21" s="18" t="n">
        <v>510.35119696</v>
      </c>
      <c r="H21" s="20" t="n">
        <v>2.7453935</v>
      </c>
      <c r="I21" s="18" t="n">
        <v>509.77007362</v>
      </c>
      <c r="J21" s="20" t="n">
        <v>2.33537483</v>
      </c>
      <c r="K21" s="18" t="s">
        <v>182</v>
      </c>
      <c r="L21" s="20" t="s">
        <v>182</v>
      </c>
      <c r="M21" s="18" t="s">
        <v>182</v>
      </c>
      <c r="N21" s="20" t="s">
        <v>182</v>
      </c>
      <c r="O21" s="18" t="s">
        <v>182</v>
      </c>
      <c r="P21" s="20" t="s">
        <v>182</v>
      </c>
      <c r="Q21" s="18" t="s">
        <v>182</v>
      </c>
      <c r="R21" s="20" t="s">
        <v>182</v>
      </c>
      <c r="S21" s="18" t="n">
        <v>435.18097502</v>
      </c>
      <c r="T21" s="20" t="n">
        <v>8.07535056</v>
      </c>
    </row>
    <row r="22" spans="1:20">
      <c r="A22" s="15" t="s">
        <v>197</v>
      </c>
      <c r="B22" s="17" t="n">
        <v>6598</v>
      </c>
      <c r="C22" s="18">
        <f>(98.0/B22*100)</f>
        <v/>
      </c>
      <c r="D22" s="19" t="n">
        <v>6500</v>
      </c>
      <c r="E22" s="18" t="n">
        <v>463.8253253</v>
      </c>
      <c r="F22" s="20" t="n">
        <v>4.82113399</v>
      </c>
      <c r="G22" s="18" t="n">
        <v>479.96164803</v>
      </c>
      <c r="H22" s="20" t="n">
        <v>5.28250531</v>
      </c>
      <c r="I22" s="18" t="n">
        <v>494.80607652</v>
      </c>
      <c r="J22" s="20" t="n">
        <v>5.56232909</v>
      </c>
      <c r="K22" s="18" t="s">
        <v>182</v>
      </c>
      <c r="L22" s="20" t="s">
        <v>182</v>
      </c>
      <c r="M22" s="18" t="s">
        <v>182</v>
      </c>
      <c r="N22" s="20" t="s">
        <v>182</v>
      </c>
      <c r="O22" s="18" t="n">
        <v>465.3184081</v>
      </c>
      <c r="P22" s="20" t="n">
        <v>9.52311205</v>
      </c>
      <c r="Q22" s="18" t="s">
        <v>182</v>
      </c>
      <c r="R22" s="20" t="s">
        <v>182</v>
      </c>
      <c r="S22" s="18" t="n">
        <v>382.86699772</v>
      </c>
      <c r="T22" s="20" t="n">
        <v>7.96910588</v>
      </c>
    </row>
    <row r="23" spans="1:20">
      <c r="A23" s="15" t="s">
        <v>198</v>
      </c>
      <c r="B23" s="17" t="n">
        <v>11583</v>
      </c>
      <c r="C23" s="18">
        <f>(505.0/B23*100)</f>
        <v/>
      </c>
      <c r="D23" s="19" t="n">
        <v>11078</v>
      </c>
      <c r="E23" s="18" t="n">
        <v>480.97069736</v>
      </c>
      <c r="F23" s="20" t="n">
        <v>3.54249879</v>
      </c>
      <c r="G23" s="18" t="n">
        <v>507.26563806</v>
      </c>
      <c r="H23" s="20" t="n">
        <v>4.09476629</v>
      </c>
      <c r="I23" s="18" t="n">
        <v>499.22203653</v>
      </c>
      <c r="J23" s="20" t="n">
        <v>3.66596542</v>
      </c>
      <c r="K23" s="18" t="s">
        <v>182</v>
      </c>
      <c r="L23" s="20" t="s">
        <v>182</v>
      </c>
      <c r="M23" s="18" t="s">
        <v>182</v>
      </c>
      <c r="N23" s="20" t="s">
        <v>182</v>
      </c>
      <c r="O23" s="18" t="s">
        <v>182</v>
      </c>
      <c r="P23" s="20" t="s">
        <v>182</v>
      </c>
      <c r="Q23" s="18" t="s">
        <v>182</v>
      </c>
      <c r="R23" s="20" t="s">
        <v>182</v>
      </c>
      <c r="S23" s="18" t="n">
        <v>443.33199128</v>
      </c>
      <c r="T23" s="20" t="n">
        <v>7.75287348</v>
      </c>
    </row>
    <row r="24" spans="1:20">
      <c r="A24" s="15" t="s">
        <v>199</v>
      </c>
      <c r="B24" s="17" t="n">
        <v>6647</v>
      </c>
      <c r="C24" s="18">
        <f>(13.0/B24*100)</f>
        <v/>
      </c>
      <c r="D24" s="19" t="n">
        <v>6634</v>
      </c>
      <c r="E24" s="18" t="n">
        <v>531.13359136</v>
      </c>
      <c r="F24" s="20" t="n">
        <v>4.72706049</v>
      </c>
      <c r="G24" s="18" t="n">
        <v>533.94331854</v>
      </c>
      <c r="H24" s="20" t="n">
        <v>4.10039412</v>
      </c>
      <c r="I24" s="18" t="n">
        <v>535.80771026</v>
      </c>
      <c r="J24" s="20" t="n">
        <v>3.01254672</v>
      </c>
      <c r="K24" s="18" t="s">
        <v>182</v>
      </c>
      <c r="L24" s="20" t="s">
        <v>182</v>
      </c>
      <c r="M24" s="18" t="s">
        <v>182</v>
      </c>
      <c r="N24" s="20" t="s">
        <v>182</v>
      </c>
      <c r="O24" s="18" t="s">
        <v>182</v>
      </c>
      <c r="P24" s="20" t="s">
        <v>182</v>
      </c>
      <c r="Q24" s="18" t="s">
        <v>182</v>
      </c>
      <c r="R24" s="20" t="s">
        <v>182</v>
      </c>
      <c r="S24" s="18" t="n">
        <v>481.56971521</v>
      </c>
      <c r="T24" s="20" t="n">
        <v>10.08405041</v>
      </c>
    </row>
    <row r="25" spans="1:20">
      <c r="A25" s="15" t="s">
        <v>200</v>
      </c>
      <c r="B25" s="17" t="n">
        <v>5581</v>
      </c>
      <c r="C25" s="18">
        <f>(28.0/B25*100)</f>
        <v/>
      </c>
      <c r="D25" s="19" t="n">
        <v>5553</v>
      </c>
      <c r="E25" s="18" t="n">
        <v>513.57888067</v>
      </c>
      <c r="F25" s="20" t="n">
        <v>6.54509834</v>
      </c>
      <c r="G25" s="18" t="n">
        <v>537.10311546</v>
      </c>
      <c r="H25" s="20" t="n">
        <v>4.24466108</v>
      </c>
      <c r="I25" s="18" t="n">
        <v>521.96771028</v>
      </c>
      <c r="J25" s="20" t="n">
        <v>3.88471205</v>
      </c>
      <c r="K25" s="18" t="s">
        <v>182</v>
      </c>
      <c r="L25" s="20" t="s">
        <v>182</v>
      </c>
      <c r="M25" s="18" t="s">
        <v>182</v>
      </c>
      <c r="N25" s="20" t="s">
        <v>182</v>
      </c>
      <c r="O25" s="18" t="s">
        <v>182</v>
      </c>
      <c r="P25" s="20" t="s">
        <v>182</v>
      </c>
      <c r="Q25" s="18" t="s">
        <v>182</v>
      </c>
      <c r="R25" s="20" t="s">
        <v>182</v>
      </c>
      <c r="S25" s="18" t="n">
        <v>465.53990609</v>
      </c>
      <c r="T25" s="20" t="n">
        <v>13.69708062</v>
      </c>
    </row>
    <row r="26" spans="1:20">
      <c r="A26" s="15" t="s">
        <v>201</v>
      </c>
      <c r="B26" s="17" t="n">
        <v>4869</v>
      </c>
      <c r="C26" s="18">
        <f>(98.0/B26*100)</f>
        <v/>
      </c>
      <c r="D26" s="19" t="n">
        <v>4771</v>
      </c>
      <c r="E26" s="18" t="n">
        <v>482.95462793</v>
      </c>
      <c r="F26" s="20" t="n">
        <v>2.18671411</v>
      </c>
      <c r="G26" s="18" t="n">
        <v>492.82803721</v>
      </c>
      <c r="H26" s="20" t="n">
        <v>3.52409651</v>
      </c>
      <c r="I26" s="18" t="n">
        <v>481.22547933</v>
      </c>
      <c r="J26" s="20" t="n">
        <v>4.376349</v>
      </c>
      <c r="K26" s="18" t="s">
        <v>182</v>
      </c>
      <c r="L26" s="20" t="s">
        <v>182</v>
      </c>
      <c r="M26" s="18" t="s">
        <v>182</v>
      </c>
      <c r="N26" s="20" t="s">
        <v>182</v>
      </c>
      <c r="O26" s="18" t="s">
        <v>182</v>
      </c>
      <c r="P26" s="20" t="s">
        <v>182</v>
      </c>
      <c r="Q26" s="18" t="s">
        <v>182</v>
      </c>
      <c r="R26" s="20" t="s">
        <v>182</v>
      </c>
      <c r="S26" s="18" t="n">
        <v>431.33140092</v>
      </c>
      <c r="T26" s="20" t="n">
        <v>8.72211491</v>
      </c>
    </row>
    <row r="27" spans="1:20">
      <c r="A27" s="15" t="s">
        <v>202</v>
      </c>
      <c r="B27" s="17" t="n">
        <v>5299</v>
      </c>
      <c r="C27" s="18">
        <f>(159.0/B27*100)</f>
        <v/>
      </c>
      <c r="D27" s="19" t="n">
        <v>5140</v>
      </c>
      <c r="E27" s="18" t="n">
        <v>473.19238029</v>
      </c>
      <c r="F27" s="20" t="n">
        <v>2.06860776</v>
      </c>
      <c r="G27" s="18" t="n">
        <v>495.13102704</v>
      </c>
      <c r="H27" s="20" t="n">
        <v>4.0405173</v>
      </c>
      <c r="I27" s="18" t="n">
        <v>508.80762013</v>
      </c>
      <c r="J27" s="20" t="n">
        <v>2.10683452</v>
      </c>
      <c r="K27" s="18" t="s">
        <v>182</v>
      </c>
      <c r="L27" s="20" t="s">
        <v>182</v>
      </c>
      <c r="M27" s="18" t="s">
        <v>182</v>
      </c>
      <c r="N27" s="20" t="s">
        <v>182</v>
      </c>
      <c r="O27" s="18" t="s">
        <v>182</v>
      </c>
      <c r="P27" s="20" t="s">
        <v>182</v>
      </c>
      <c r="Q27" s="18" t="s">
        <v>182</v>
      </c>
      <c r="R27" s="20" t="s">
        <v>182</v>
      </c>
      <c r="S27" s="18" t="n">
        <v>414.11399067</v>
      </c>
      <c r="T27" s="20" t="n">
        <v>4.54943625</v>
      </c>
    </row>
    <row r="28" spans="1:20">
      <c r="A28" s="15" t="s">
        <v>203</v>
      </c>
      <c r="B28" s="17" t="n">
        <v>7568</v>
      </c>
      <c r="C28" s="18">
        <f>(123.0/B28*100)</f>
        <v/>
      </c>
      <c r="D28" s="19" t="n">
        <v>7445</v>
      </c>
      <c r="E28" s="18" t="n">
        <v>413.84807501</v>
      </c>
      <c r="F28" s="20" t="n">
        <v>3.16141459</v>
      </c>
      <c r="G28" s="18" t="n">
        <v>424.93035117</v>
      </c>
      <c r="H28" s="20" t="n">
        <v>2.87171689</v>
      </c>
      <c r="I28" s="18" t="n">
        <v>395.23514573</v>
      </c>
      <c r="J28" s="20" t="n">
        <v>3.09964544</v>
      </c>
      <c r="K28" s="18" t="s">
        <v>182</v>
      </c>
      <c r="L28" s="20" t="s">
        <v>182</v>
      </c>
      <c r="M28" s="18" t="s">
        <v>182</v>
      </c>
      <c r="N28" s="20" t="s">
        <v>182</v>
      </c>
      <c r="O28" s="18" t="s">
        <v>182</v>
      </c>
      <c r="P28" s="20" t="s">
        <v>182</v>
      </c>
      <c r="Q28" s="18" t="s">
        <v>182</v>
      </c>
      <c r="R28" s="20" t="s">
        <v>182</v>
      </c>
      <c r="S28" s="18" t="n">
        <v>363.53005174</v>
      </c>
      <c r="T28" s="20" t="n">
        <v>9.56718841</v>
      </c>
    </row>
    <row r="29" spans="1:20">
      <c r="A29" s="15" t="s">
        <v>204</v>
      </c>
      <c r="B29" s="17" t="n">
        <v>5385</v>
      </c>
      <c r="C29" s="18">
        <f>(36.0/B29*100)</f>
        <v/>
      </c>
      <c r="D29" s="19" t="n">
        <v>5349</v>
      </c>
      <c r="E29" s="18" t="n">
        <v>515.5009757399999</v>
      </c>
      <c r="F29" s="20" t="n">
        <v>2.49187563</v>
      </c>
      <c r="G29" s="18" t="n">
        <v>516.50357476</v>
      </c>
      <c r="H29" s="20" t="n">
        <v>8.800642760000001</v>
      </c>
      <c r="I29" s="18" t="n">
        <v>543.43727806</v>
      </c>
      <c r="J29" s="20" t="n">
        <v>11.96161172</v>
      </c>
      <c r="K29" s="18" t="s">
        <v>182</v>
      </c>
      <c r="L29" s="20" t="s">
        <v>182</v>
      </c>
      <c r="M29" s="18" t="s">
        <v>182</v>
      </c>
      <c r="N29" s="20" t="s">
        <v>182</v>
      </c>
      <c r="O29" s="18" t="n">
        <v>335.3902018</v>
      </c>
      <c r="P29" s="20" t="n">
        <v>12.1685767</v>
      </c>
      <c r="Q29" s="18" t="s">
        <v>182</v>
      </c>
      <c r="R29" s="20" t="s">
        <v>182</v>
      </c>
      <c r="S29" s="18" t="n">
        <v>450.02594586</v>
      </c>
      <c r="T29" s="20" t="n">
        <v>11.56707552</v>
      </c>
    </row>
    <row r="30" spans="1:20">
      <c r="A30" s="15" t="s">
        <v>205</v>
      </c>
      <c r="B30" s="17" t="n">
        <v>4520</v>
      </c>
      <c r="C30" s="18">
        <f>(504.0/B30*100)</f>
        <v/>
      </c>
      <c r="D30" s="19" t="n">
        <v>4016</v>
      </c>
      <c r="E30" s="18" t="n">
        <v>500.27445104</v>
      </c>
      <c r="F30" s="20" t="n">
        <v>2.64452472</v>
      </c>
      <c r="G30" s="18" t="n">
        <v>501.81004083</v>
      </c>
      <c r="H30" s="20" t="n">
        <v>5.86963058</v>
      </c>
      <c r="I30" s="18" t="n">
        <v>487.61956265</v>
      </c>
      <c r="J30" s="20" t="n">
        <v>7.72299182</v>
      </c>
      <c r="K30" s="18" t="s">
        <v>182</v>
      </c>
      <c r="L30" s="20" t="s">
        <v>182</v>
      </c>
      <c r="M30" s="18" t="s">
        <v>182</v>
      </c>
      <c r="N30" s="20" t="s">
        <v>182</v>
      </c>
      <c r="O30" s="18" t="s">
        <v>182</v>
      </c>
      <c r="P30" s="20" t="s">
        <v>182</v>
      </c>
      <c r="Q30" s="18" t="s">
        <v>182</v>
      </c>
      <c r="R30" s="20" t="s">
        <v>182</v>
      </c>
      <c r="S30" s="18" t="n">
        <v>414.97337181</v>
      </c>
      <c r="T30" s="20" t="n">
        <v>7.17284768</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(16.0/B32*100)</f>
        <v/>
      </c>
      <c r="D32" s="19" t="n">
        <v>4462</v>
      </c>
      <c r="E32" s="18" t="n">
        <v>492.69817699</v>
      </c>
      <c r="F32" s="20" t="n">
        <v>2.98912376</v>
      </c>
      <c r="G32" s="18" t="n">
        <v>505.95347269</v>
      </c>
      <c r="H32" s="20" t="n">
        <v>4.35727647</v>
      </c>
      <c r="I32" s="18" t="n">
        <v>519.14715757</v>
      </c>
      <c r="J32" s="20" t="n">
        <v>3.4182977</v>
      </c>
      <c r="K32" s="18" t="s">
        <v>182</v>
      </c>
      <c r="L32" s="20" t="s">
        <v>182</v>
      </c>
      <c r="M32" s="18" t="s">
        <v>182</v>
      </c>
      <c r="N32" s="20" t="s">
        <v>182</v>
      </c>
      <c r="O32" s="18" t="s">
        <v>182</v>
      </c>
      <c r="P32" s="20" t="s">
        <v>182</v>
      </c>
      <c r="Q32" s="18" t="s">
        <v>182</v>
      </c>
      <c r="R32" s="20" t="s">
        <v>182</v>
      </c>
      <c r="S32" s="18" t="n">
        <v>425.52320158</v>
      </c>
      <c r="T32" s="20" t="n">
        <v>14.36572445</v>
      </c>
    </row>
    <row r="33" spans="1:20">
      <c r="A33" s="15" t="s">
        <v>208</v>
      </c>
      <c r="B33" s="17" t="n">
        <v>7325</v>
      </c>
      <c r="C33" s="18">
        <f>(215.0/B33*100)</f>
        <v/>
      </c>
      <c r="D33" s="19" t="n">
        <v>7110</v>
      </c>
      <c r="E33" s="18" t="n">
        <v>497.77163157</v>
      </c>
      <c r="F33" s="20" t="n">
        <v>2.44671413</v>
      </c>
      <c r="G33" s="18" t="n">
        <v>506.09071534</v>
      </c>
      <c r="H33" s="20" t="n">
        <v>5.51889506</v>
      </c>
      <c r="I33" s="18" t="n">
        <v>459.29425694</v>
      </c>
      <c r="J33" s="20" t="n">
        <v>5.80672438</v>
      </c>
      <c r="K33" s="18" t="s">
        <v>182</v>
      </c>
      <c r="L33" s="20" t="s">
        <v>182</v>
      </c>
      <c r="M33" s="18" t="s">
        <v>182</v>
      </c>
      <c r="N33" s="20" t="s">
        <v>182</v>
      </c>
      <c r="O33" s="18" t="s">
        <v>182</v>
      </c>
      <c r="P33" s="20" t="s">
        <v>182</v>
      </c>
      <c r="Q33" s="18" t="s">
        <v>182</v>
      </c>
      <c r="R33" s="20" t="s">
        <v>182</v>
      </c>
      <c r="S33" s="18" t="n">
        <v>428.68597642</v>
      </c>
      <c r="T33" s="20" t="n">
        <v>10.55184182</v>
      </c>
    </row>
    <row r="34" spans="1:20">
      <c r="A34" s="15" t="s">
        <v>209</v>
      </c>
      <c r="B34" s="17" t="n">
        <v>6350</v>
      </c>
      <c r="C34" s="18">
        <f>(79.0/B34*100)</f>
        <v/>
      </c>
      <c r="D34" s="19" t="n">
        <v>6271</v>
      </c>
      <c r="E34" s="18" t="n">
        <v>483.54226975</v>
      </c>
      <c r="F34" s="20" t="n">
        <v>2.90102027</v>
      </c>
      <c r="G34" s="18" t="n">
        <v>492.31559152</v>
      </c>
      <c r="H34" s="20" t="n">
        <v>5.3267068</v>
      </c>
      <c r="I34" s="18" t="n">
        <v>480.6148735</v>
      </c>
      <c r="J34" s="20" t="n">
        <v>4.94421982</v>
      </c>
      <c r="K34" s="18" t="s">
        <v>182</v>
      </c>
      <c r="L34" s="20" t="s">
        <v>182</v>
      </c>
      <c r="M34" s="18" t="s">
        <v>182</v>
      </c>
      <c r="N34" s="20" t="s">
        <v>182</v>
      </c>
      <c r="O34" s="18" t="n">
        <v>336.51078337</v>
      </c>
      <c r="P34" s="20" t="n">
        <v>12.24828707</v>
      </c>
      <c r="Q34" s="18" t="s">
        <v>182</v>
      </c>
      <c r="R34" s="20" t="s">
        <v>182</v>
      </c>
      <c r="S34" s="18" t="n">
        <v>395.41551227</v>
      </c>
      <c r="T34" s="20" t="n">
        <v>9.563257009999999</v>
      </c>
    </row>
    <row r="35" spans="1:20">
      <c r="A35" s="15" t="s">
        <v>210</v>
      </c>
      <c r="B35" s="17" t="n">
        <v>6406</v>
      </c>
      <c r="C35" s="18">
        <f>(67.0/B35*100)</f>
        <v/>
      </c>
      <c r="D35" s="19" t="n">
        <v>6339</v>
      </c>
      <c r="E35" s="18" t="n">
        <v>517.8912073499999</v>
      </c>
      <c r="F35" s="20" t="n">
        <v>1.70625326</v>
      </c>
      <c r="G35" s="18" t="n">
        <v>527.67084644</v>
      </c>
      <c r="H35" s="20" t="n">
        <v>4.94250327</v>
      </c>
      <c r="I35" s="18" t="n">
        <v>500.64564361</v>
      </c>
      <c r="J35" s="20" t="n">
        <v>2.85565908</v>
      </c>
      <c r="K35" s="18" t="s">
        <v>182</v>
      </c>
      <c r="L35" s="20" t="s">
        <v>182</v>
      </c>
      <c r="M35" s="18" t="s">
        <v>182</v>
      </c>
      <c r="N35" s="20" t="s">
        <v>182</v>
      </c>
      <c r="O35" s="18" t="n">
        <v>349.78970242</v>
      </c>
      <c r="P35" s="20" t="n">
        <v>6.90672373</v>
      </c>
      <c r="Q35" s="18" t="s">
        <v>182</v>
      </c>
      <c r="R35" s="20" t="s">
        <v>182</v>
      </c>
      <c r="S35" s="18" t="n">
        <v>441.77876251</v>
      </c>
      <c r="T35" s="20" t="n">
        <v>7.96754408</v>
      </c>
    </row>
    <row r="36" spans="1:20">
      <c r="A36" s="15" t="s">
        <v>211</v>
      </c>
      <c r="B36" s="17" t="n">
        <v>6736</v>
      </c>
      <c r="C36" s="18">
        <f>(42.0/B36*100)</f>
        <v/>
      </c>
      <c r="D36" s="19" t="n">
        <v>6694</v>
      </c>
      <c r="E36" s="18" t="n">
        <v>482.19715701</v>
      </c>
      <c r="F36" s="20" t="n">
        <v>2.57835433</v>
      </c>
      <c r="G36" s="18" t="n">
        <v>498.54345474</v>
      </c>
      <c r="H36" s="20" t="n">
        <v>3.52837568</v>
      </c>
      <c r="I36" s="18" t="n">
        <v>493.90794538</v>
      </c>
      <c r="J36" s="20" t="n">
        <v>3.30617918</v>
      </c>
      <c r="K36" s="18" t="s">
        <v>182</v>
      </c>
      <c r="L36" s="20" t="s">
        <v>182</v>
      </c>
      <c r="M36" s="18" t="s">
        <v>182</v>
      </c>
      <c r="N36" s="20" t="s">
        <v>182</v>
      </c>
      <c r="O36" s="18" t="s">
        <v>182</v>
      </c>
      <c r="P36" s="20" t="s">
        <v>182</v>
      </c>
      <c r="Q36" s="18" t="s">
        <v>182</v>
      </c>
      <c r="R36" s="20" t="s">
        <v>182</v>
      </c>
      <c r="S36" s="18" t="n">
        <v>414.60152218</v>
      </c>
      <c r="T36" s="20" t="n">
        <v>7.78030925</v>
      </c>
    </row>
    <row r="37" spans="1:20">
      <c r="A37" s="15" t="s">
        <v>212</v>
      </c>
      <c r="B37" s="17" t="n">
        <v>5458</v>
      </c>
      <c r="C37" s="18">
        <f>(228.0/B37*100)</f>
        <v/>
      </c>
      <c r="D37" s="19" t="n">
        <v>5230</v>
      </c>
      <c r="E37" s="18" t="n">
        <v>503.67621662</v>
      </c>
      <c r="F37" s="20" t="n">
        <v>2.96800062</v>
      </c>
      <c r="G37" s="18" t="n">
        <v>491.35603424</v>
      </c>
      <c r="H37" s="20" t="n">
        <v>7.05822151</v>
      </c>
      <c r="I37" s="18" t="n">
        <v>474.0658255</v>
      </c>
      <c r="J37" s="20" t="n">
        <v>6.87644785</v>
      </c>
      <c r="K37" s="18" t="s">
        <v>182</v>
      </c>
      <c r="L37" s="20" t="s">
        <v>182</v>
      </c>
      <c r="M37" s="18" t="s">
        <v>182</v>
      </c>
      <c r="N37" s="20" t="s">
        <v>182</v>
      </c>
      <c r="O37" s="18" t="s">
        <v>182</v>
      </c>
      <c r="P37" s="20" t="s">
        <v>182</v>
      </c>
      <c r="Q37" s="18" t="s">
        <v>182</v>
      </c>
      <c r="R37" s="20" t="s">
        <v>182</v>
      </c>
      <c r="S37" s="18" t="n">
        <v>409.78780842</v>
      </c>
      <c r="T37" s="20" t="n">
        <v>7.01001479</v>
      </c>
    </row>
    <row r="38" spans="1:20">
      <c r="A38" s="15" t="s">
        <v>213</v>
      </c>
      <c r="B38" s="17" t="n">
        <v>5860</v>
      </c>
      <c r="C38" s="18">
        <f>(62.0/B38*100)</f>
        <v/>
      </c>
      <c r="D38" s="19" t="n">
        <v>5798</v>
      </c>
      <c r="E38" s="18" t="n">
        <v>526.74285178</v>
      </c>
      <c r="F38" s="20" t="n">
        <v>4.30021321</v>
      </c>
      <c r="G38" s="18" t="n">
        <v>529.51233772</v>
      </c>
      <c r="H38" s="20" t="n">
        <v>5.25211001</v>
      </c>
      <c r="I38" s="18" t="n">
        <v>524.13822198</v>
      </c>
      <c r="J38" s="20" t="n">
        <v>3.11777562</v>
      </c>
      <c r="K38" s="18" t="s">
        <v>182</v>
      </c>
      <c r="L38" s="20" t="s">
        <v>182</v>
      </c>
      <c r="M38" s="18" t="s">
        <v>182</v>
      </c>
      <c r="N38" s="20" t="s">
        <v>182</v>
      </c>
      <c r="O38" s="18" t="s">
        <v>182</v>
      </c>
      <c r="P38" s="20" t="s">
        <v>182</v>
      </c>
      <c r="Q38" s="18" t="s">
        <v>182</v>
      </c>
      <c r="R38" s="20" t="s">
        <v>182</v>
      </c>
      <c r="S38" s="18" t="n">
        <v>443.93686563</v>
      </c>
      <c r="T38" s="20" t="n">
        <v>6.77726593</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(5662.0/B40*100)</f>
        <v/>
      </c>
      <c r="D40" s="19" t="n">
        <v>8495</v>
      </c>
      <c r="E40" s="18" t="n">
        <v>493.95027789</v>
      </c>
      <c r="F40" s="20" t="n">
        <v>3.70491948</v>
      </c>
      <c r="G40" s="18" t="n">
        <v>508.93034618</v>
      </c>
      <c r="H40" s="20" t="n">
        <v>5.53346943</v>
      </c>
      <c r="I40" s="18" t="n">
        <v>499.04704594</v>
      </c>
      <c r="J40" s="20" t="n">
        <v>3.67805991</v>
      </c>
      <c r="K40" s="18" t="s">
        <v>182</v>
      </c>
      <c r="L40" s="20" t="s">
        <v>182</v>
      </c>
      <c r="M40" s="18" t="s">
        <v>182</v>
      </c>
      <c r="N40" s="20" t="s">
        <v>182</v>
      </c>
      <c r="O40" s="18" t="n">
        <v>491.16464222</v>
      </c>
      <c r="P40" s="20" t="n">
        <v>2.5540442</v>
      </c>
      <c r="Q40" s="18" t="s">
        <v>182</v>
      </c>
      <c r="R40" s="20" t="s">
        <v>182</v>
      </c>
      <c r="S40" s="18" t="n">
        <v>415.70077353</v>
      </c>
      <c r="T40" s="20" t="n">
        <v>8.18746883</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(2723.0/B46*100)</f>
        <v/>
      </c>
      <c r="D46" s="19" t="n">
        <v>20418</v>
      </c>
      <c r="E46" s="18" t="n">
        <v>383.1721511</v>
      </c>
      <c r="F46" s="20" t="n">
        <v>5.01989498</v>
      </c>
      <c r="G46" s="18" t="n">
        <v>401.57310761</v>
      </c>
      <c r="H46" s="20" t="n">
        <v>4.64662744</v>
      </c>
      <c r="I46" s="18" t="n">
        <v>386.48736485</v>
      </c>
      <c r="J46" s="20" t="n">
        <v>3.82750976</v>
      </c>
      <c r="K46" s="18" t="s">
        <v>182</v>
      </c>
      <c r="L46" s="20" t="s">
        <v>182</v>
      </c>
      <c r="M46" s="18" t="s">
        <v>182</v>
      </c>
      <c r="N46" s="20" t="s">
        <v>182</v>
      </c>
      <c r="O46" s="18" t="s">
        <v>182</v>
      </c>
      <c r="P46" s="20" t="s">
        <v>182</v>
      </c>
      <c r="Q46" s="18" t="s">
        <v>182</v>
      </c>
      <c r="R46" s="20" t="s">
        <v>182</v>
      </c>
      <c r="S46" s="18" t="n">
        <v>353.16654299</v>
      </c>
      <c r="T46" s="20" t="n">
        <v>4.8717388</v>
      </c>
    </row>
    <row r="47" spans="1:20">
      <c r="A47" s="15" t="s">
        <v>222</v>
      </c>
      <c r="B47" s="17" t="n">
        <v>5928</v>
      </c>
      <c r="C47" s="18">
        <f>(106.0/B47*100)</f>
        <v/>
      </c>
      <c r="D47" s="19" t="n">
        <v>5822</v>
      </c>
      <c r="E47" s="18" t="n">
        <v>439.43476367</v>
      </c>
      <c r="F47" s="20" t="n">
        <v>4.44712346</v>
      </c>
      <c r="G47" s="18" t="n">
        <v>466.18158221</v>
      </c>
      <c r="H47" s="20" t="n">
        <v>5.51637921</v>
      </c>
      <c r="I47" s="18" t="n">
        <v>473.16243375</v>
      </c>
      <c r="J47" s="20" t="n">
        <v>5.41059698</v>
      </c>
      <c r="K47" s="18" t="s">
        <v>182</v>
      </c>
      <c r="L47" s="20" t="s">
        <v>182</v>
      </c>
      <c r="M47" s="18" t="s">
        <v>182</v>
      </c>
      <c r="N47" s="20" t="s">
        <v>182</v>
      </c>
      <c r="O47" s="18" t="s">
        <v>182</v>
      </c>
      <c r="P47" s="20" t="s">
        <v>182</v>
      </c>
      <c r="Q47" s="18" t="s">
        <v>182</v>
      </c>
      <c r="R47" s="20" t="s">
        <v>182</v>
      </c>
      <c r="S47" s="18" t="n">
        <v>380.15558196</v>
      </c>
      <c r="T47" s="20" t="n">
        <v>5.75264571</v>
      </c>
    </row>
    <row r="48" spans="1:20">
      <c r="A48" s="15" t="s">
        <v>223</v>
      </c>
      <c r="B48" s="17" t="n">
        <v>9841</v>
      </c>
      <c r="C48" s="18">
        <f>(19.0/B48*100)</f>
        <v/>
      </c>
      <c r="D48" s="19" t="n">
        <v>9822</v>
      </c>
      <c r="E48" s="18" t="n">
        <v>517.23414687</v>
      </c>
      <c r="F48" s="20" t="n">
        <v>7.0061319</v>
      </c>
      <c r="G48" s="18" t="n">
        <v>561.6691304</v>
      </c>
      <c r="H48" s="20" t="n">
        <v>5.56047885</v>
      </c>
      <c r="I48" s="18" t="n">
        <v>523.26488561</v>
      </c>
      <c r="J48" s="20" t="n">
        <v>5.00527483</v>
      </c>
      <c r="K48" s="18" t="s">
        <v>182</v>
      </c>
      <c r="L48" s="20" t="s">
        <v>182</v>
      </c>
      <c r="M48" s="18" t="s">
        <v>182</v>
      </c>
      <c r="N48" s="20" t="s">
        <v>182</v>
      </c>
      <c r="O48" s="18" t="s">
        <v>182</v>
      </c>
      <c r="P48" s="20" t="s">
        <v>182</v>
      </c>
      <c r="Q48" s="18" t="s">
        <v>182</v>
      </c>
      <c r="R48" s="20" t="s">
        <v>182</v>
      </c>
      <c r="S48" s="18" t="n">
        <v>455.75466932</v>
      </c>
      <c r="T48" s="20" t="n">
        <v>23.41214228</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(971.0/B50*100)</f>
        <v/>
      </c>
      <c r="D50" s="19" t="n">
        <v>10824</v>
      </c>
      <c r="E50" s="18" t="n">
        <v>398.66205177</v>
      </c>
      <c r="F50" s="20" t="n">
        <v>2.30708527</v>
      </c>
      <c r="G50" s="18" t="n">
        <v>410.96151579</v>
      </c>
      <c r="H50" s="20" t="n">
        <v>3.76545064</v>
      </c>
      <c r="I50" s="18" t="n">
        <v>378.88378391</v>
      </c>
      <c r="J50" s="20" t="n">
        <v>4.0244963</v>
      </c>
      <c r="K50" s="18" t="s">
        <v>182</v>
      </c>
      <c r="L50" s="20" t="s">
        <v>182</v>
      </c>
      <c r="M50" s="18" t="s">
        <v>182</v>
      </c>
      <c r="N50" s="20" t="s">
        <v>182</v>
      </c>
      <c r="O50" s="18" t="s">
        <v>182</v>
      </c>
      <c r="P50" s="20" t="s">
        <v>182</v>
      </c>
      <c r="Q50" s="18" t="s">
        <v>182</v>
      </c>
      <c r="R50" s="20" t="s">
        <v>182</v>
      </c>
      <c r="S50" s="18" t="n">
        <v>356.8717976</v>
      </c>
      <c r="T50" s="20" t="n">
        <v>8.3673772</v>
      </c>
    </row>
    <row r="51" spans="1:20">
      <c r="A51" s="15" t="s">
        <v>226</v>
      </c>
      <c r="B51" s="17" t="n">
        <v>6866</v>
      </c>
      <c r="C51" s="18">
        <f>(114.0/B51*100)</f>
        <v/>
      </c>
      <c r="D51" s="19" t="n">
        <v>6752</v>
      </c>
      <c r="E51" s="18" t="n">
        <v>403.46597151</v>
      </c>
      <c r="F51" s="20" t="n">
        <v>3.75883018</v>
      </c>
      <c r="G51" s="18" t="n">
        <v>413.22402703</v>
      </c>
      <c r="H51" s="20" t="n">
        <v>4.39999233</v>
      </c>
      <c r="I51" s="18" t="n">
        <v>403.91809013</v>
      </c>
      <c r="J51" s="20" t="n">
        <v>3.78436013</v>
      </c>
      <c r="K51" s="18" t="s">
        <v>182</v>
      </c>
      <c r="L51" s="20" t="s">
        <v>182</v>
      </c>
      <c r="M51" s="18" t="s">
        <v>182</v>
      </c>
      <c r="N51" s="20" t="s">
        <v>182</v>
      </c>
      <c r="O51" s="18" t="n">
        <v>380.5422133</v>
      </c>
      <c r="P51" s="20" t="n">
        <v>4.31283207</v>
      </c>
      <c r="Q51" s="18" t="s">
        <v>182</v>
      </c>
      <c r="R51" s="20" t="s">
        <v>182</v>
      </c>
      <c r="S51" s="18" t="n">
        <v>375.47593413</v>
      </c>
      <c r="T51" s="20" t="n">
        <v>5.67179127</v>
      </c>
    </row>
    <row r="52" spans="1:20">
      <c r="A52" s="15" t="s">
        <v>227</v>
      </c>
      <c r="B52" s="17" t="n">
        <v>5809</v>
      </c>
      <c r="C52" s="18">
        <f>(116.0/B52*100)</f>
        <v/>
      </c>
      <c r="D52" s="19" t="n">
        <v>5693</v>
      </c>
      <c r="E52" s="18" t="n">
        <v>456.13276283</v>
      </c>
      <c r="F52" s="20" t="n">
        <v>3.59981281</v>
      </c>
      <c r="G52" s="18" t="n">
        <v>480.70583276</v>
      </c>
      <c r="H52" s="20" t="n">
        <v>3.7587749</v>
      </c>
      <c r="I52" s="18" t="n">
        <v>474.53163823</v>
      </c>
      <c r="J52" s="20" t="n">
        <v>4.06195294</v>
      </c>
      <c r="K52" s="18" t="s">
        <v>182</v>
      </c>
      <c r="L52" s="20" t="s">
        <v>182</v>
      </c>
      <c r="M52" s="18" t="s">
        <v>182</v>
      </c>
      <c r="N52" s="20" t="s">
        <v>182</v>
      </c>
      <c r="O52" s="18" t="s">
        <v>182</v>
      </c>
      <c r="P52" s="20" t="s">
        <v>182</v>
      </c>
      <c r="Q52" s="18" t="s">
        <v>182</v>
      </c>
      <c r="R52" s="20" t="s">
        <v>182</v>
      </c>
      <c r="S52" s="18" t="n">
        <v>389.26733448</v>
      </c>
      <c r="T52" s="20" t="n">
        <v>7.15943624</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(436.0/B54*100)</f>
        <v/>
      </c>
      <c r="D54" s="19" t="n">
        <v>4304</v>
      </c>
      <c r="E54" s="18" t="n">
        <v>331.6699744</v>
      </c>
      <c r="F54" s="20" t="n">
        <v>3.90559764</v>
      </c>
      <c r="G54" s="18" t="n">
        <v>352.64589721</v>
      </c>
      <c r="H54" s="20" t="n">
        <v>5.85341246</v>
      </c>
      <c r="I54" s="18" t="n">
        <v>335.96970715</v>
      </c>
      <c r="J54" s="20" t="n">
        <v>4.03862291</v>
      </c>
      <c r="K54" s="18" t="s">
        <v>182</v>
      </c>
      <c r="L54" s="20" t="s">
        <v>182</v>
      </c>
      <c r="M54" s="18" t="s">
        <v>182</v>
      </c>
      <c r="N54" s="20" t="s">
        <v>182</v>
      </c>
      <c r="O54" s="18" t="s">
        <v>182</v>
      </c>
      <c r="P54" s="20" t="s">
        <v>182</v>
      </c>
      <c r="Q54" s="18" t="s">
        <v>182</v>
      </c>
      <c r="R54" s="20" t="s">
        <v>182</v>
      </c>
      <c r="S54" s="18" t="n">
        <v>284.61189803</v>
      </c>
      <c r="T54" s="20" t="n">
        <v>4.37023515</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(78.0/B56*100)</f>
        <v/>
      </c>
      <c r="D56" s="19" t="n">
        <v>5281</v>
      </c>
      <c r="E56" s="18" t="n">
        <v>542.1608406</v>
      </c>
      <c r="F56" s="20" t="n">
        <v>3.56547751</v>
      </c>
      <c r="G56" s="18" t="n">
        <v>554.27088408</v>
      </c>
      <c r="H56" s="20" t="n">
        <v>4.68088394</v>
      </c>
      <c r="I56" s="18" t="n">
        <v>552.50692944</v>
      </c>
      <c r="J56" s="20" t="n">
        <v>4.05469064</v>
      </c>
      <c r="K56" s="18" t="s">
        <v>182</v>
      </c>
      <c r="L56" s="20" t="s">
        <v>182</v>
      </c>
      <c r="M56" s="18" t="s">
        <v>182</v>
      </c>
      <c r="N56" s="20" t="s">
        <v>182</v>
      </c>
      <c r="O56" s="18" t="s">
        <v>182</v>
      </c>
      <c r="P56" s="20" t="s">
        <v>182</v>
      </c>
      <c r="Q56" s="18" t="s">
        <v>182</v>
      </c>
      <c r="R56" s="20" t="s">
        <v>182</v>
      </c>
      <c r="S56" s="18" t="n">
        <v>485.98312022</v>
      </c>
      <c r="T56" s="20" t="n">
        <v>15.75313423</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(256.0/B61*100)</f>
        <v/>
      </c>
      <c r="D61" s="19" t="n">
        <v>6269</v>
      </c>
      <c r="E61" s="18" t="n">
        <v>478.75430691</v>
      </c>
      <c r="F61" s="20" t="n">
        <v>3.25284972</v>
      </c>
      <c r="G61" s="18" t="n">
        <v>488.76907417</v>
      </c>
      <c r="H61" s="20" t="n">
        <v>3.48372945</v>
      </c>
      <c r="I61" s="18" t="n">
        <v>482.17748897</v>
      </c>
      <c r="J61" s="20" t="n">
        <v>3.52949645</v>
      </c>
      <c r="K61" s="18" t="s">
        <v>182</v>
      </c>
      <c r="L61" s="20" t="s">
        <v>182</v>
      </c>
      <c r="M61" s="18" t="s">
        <v>182</v>
      </c>
      <c r="N61" s="20" t="s">
        <v>182</v>
      </c>
      <c r="O61" s="18" t="s">
        <v>182</v>
      </c>
      <c r="P61" s="20" t="s">
        <v>182</v>
      </c>
      <c r="Q61" s="18" t="s">
        <v>182</v>
      </c>
      <c r="R61" s="20" t="s">
        <v>182</v>
      </c>
      <c r="S61" s="18" t="n">
        <v>402.53388995</v>
      </c>
      <c r="T61" s="20" t="n">
        <v>8.712752569999999</v>
      </c>
    </row>
    <row r="62" spans="1:20">
      <c r="A62" s="15" t="s">
        <v>237</v>
      </c>
      <c r="B62" s="17" t="n">
        <v>4476</v>
      </c>
      <c r="C62" s="18">
        <f>(5.0/B62*100)</f>
        <v/>
      </c>
      <c r="D62" s="19" t="n">
        <v>4471</v>
      </c>
      <c r="E62" s="18" t="n">
        <v>541.38618239</v>
      </c>
      <c r="F62" s="20" t="n">
        <v>2.51706</v>
      </c>
      <c r="G62" s="18" t="n">
        <v>557.46829511</v>
      </c>
      <c r="H62" s="20" t="n">
        <v>2.49384382</v>
      </c>
      <c r="I62" s="18" t="n">
        <v>539.11673878</v>
      </c>
      <c r="J62" s="20" t="n">
        <v>1.70252243</v>
      </c>
      <c r="K62" s="18" t="s">
        <v>182</v>
      </c>
      <c r="L62" s="20" t="s">
        <v>182</v>
      </c>
      <c r="M62" s="18" t="s">
        <v>182</v>
      </c>
      <c r="N62" s="20" t="s">
        <v>182</v>
      </c>
      <c r="O62" s="18" t="s">
        <v>182</v>
      </c>
      <c r="P62" s="20" t="s">
        <v>182</v>
      </c>
      <c r="Q62" s="18" t="s">
        <v>182</v>
      </c>
      <c r="R62" s="20" t="s">
        <v>182</v>
      </c>
      <c r="S62" s="18" t="n">
        <v>495.54469221</v>
      </c>
      <c r="T62" s="20" t="n">
        <v>15.31130145</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393.38354574</v>
      </c>
      <c r="F67" s="20" t="n">
        <v>3.76980681</v>
      </c>
      <c r="G67" s="18" t="n">
        <v>407.85058843</v>
      </c>
      <c r="H67" s="20" t="n">
        <v>3.30539288</v>
      </c>
      <c r="I67" s="18" t="n">
        <v>364.45245695</v>
      </c>
      <c r="J67" s="20" t="n">
        <v>3.63344954</v>
      </c>
      <c r="K67" s="18" t="s">
        <v>182</v>
      </c>
      <c r="L67" s="20" t="s">
        <v>182</v>
      </c>
      <c r="M67" s="18" t="s">
        <v>182</v>
      </c>
      <c r="N67" s="20" t="s">
        <v>182</v>
      </c>
      <c r="O67" s="18" t="s">
        <v>182</v>
      </c>
      <c r="P67" s="20" t="s">
        <v>182</v>
      </c>
      <c r="Q67" s="18" t="s">
        <v>182</v>
      </c>
      <c r="R67" s="20" t="s">
        <v>182</v>
      </c>
      <c r="S67" s="18" t="n">
        <v>317.52367819</v>
      </c>
      <c r="T67" s="20" t="n">
        <v>8.92224448</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489.72439629</v>
      </c>
      <c r="F70" s="20" t="n">
        <v>3.99898959</v>
      </c>
      <c r="G70" s="18" t="n">
        <v>508.52972188</v>
      </c>
      <c r="H70" s="20" t="n">
        <v>3.7443973</v>
      </c>
      <c r="I70" s="18" t="n">
        <v>507.25937049</v>
      </c>
      <c r="J70" s="20" t="n">
        <v>4.30918122</v>
      </c>
      <c r="K70" s="18" t="s">
        <v>182</v>
      </c>
      <c r="L70" s="20" t="s">
        <v>182</v>
      </c>
      <c r="M70" s="18" t="s">
        <v>182</v>
      </c>
      <c r="N70" s="20" t="s">
        <v>182</v>
      </c>
      <c r="O70" s="18" t="s">
        <v>182</v>
      </c>
      <c r="P70" s="20" t="s">
        <v>182</v>
      </c>
      <c r="Q70" s="18" t="s">
        <v>182</v>
      </c>
      <c r="R70" s="20" t="s">
        <v>182</v>
      </c>
      <c r="S70" s="18" t="n">
        <v>437.88968186</v>
      </c>
      <c r="T70" s="20" t="n">
        <v>7.83371451</v>
      </c>
    </row>
    <row r="71" spans="1:20">
      <c r="A71" s="15" t="s">
        <v>246</v>
      </c>
      <c r="B71" s="17" t="n">
        <v>6115</v>
      </c>
      <c r="C71" s="18">
        <f>(109.0/B71*100)</f>
        <v/>
      </c>
      <c r="D71" s="19" t="n">
        <v>6006</v>
      </c>
      <c r="E71" s="18" t="n">
        <v>567.03815905</v>
      </c>
      <c r="F71" s="20" t="n">
        <v>1.86765052</v>
      </c>
      <c r="G71" s="18" t="n">
        <v>571.78163255</v>
      </c>
      <c r="H71" s="20" t="n">
        <v>2.78677188</v>
      </c>
      <c r="I71" s="18" t="n">
        <v>544.00005617</v>
      </c>
      <c r="J71" s="20" t="n">
        <v>4.43788634</v>
      </c>
      <c r="K71" s="18" t="s">
        <v>182</v>
      </c>
      <c r="L71" s="20" t="s">
        <v>182</v>
      </c>
      <c r="M71" s="18" t="s">
        <v>182</v>
      </c>
      <c r="N71" s="20" t="s">
        <v>182</v>
      </c>
      <c r="O71" s="18" t="s">
        <v>182</v>
      </c>
      <c r="P71" s="20" t="s">
        <v>182</v>
      </c>
      <c r="Q71" s="18" t="s">
        <v>182</v>
      </c>
      <c r="R71" s="20" t="s">
        <v>182</v>
      </c>
      <c r="S71" s="18" t="n">
        <v>470.93336996</v>
      </c>
      <c r="T71" s="20" t="n">
        <v>13.38497859</v>
      </c>
    </row>
    <row r="72" spans="1:20">
      <c r="A72" s="15" t="s">
        <v>247</v>
      </c>
      <c r="B72" s="17" t="n">
        <v>7708</v>
      </c>
      <c r="C72" s="18">
        <f>(8.0/B72*100)</f>
        <v/>
      </c>
      <c r="D72" s="19" t="n">
        <v>7700</v>
      </c>
      <c r="E72" s="18" t="n">
        <v>532.59414616</v>
      </c>
      <c r="F72" s="20" t="n">
        <v>7.54697253</v>
      </c>
      <c r="G72" s="18" t="n">
        <v>561.23075564</v>
      </c>
      <c r="H72" s="20" t="n">
        <v>3.13396326</v>
      </c>
      <c r="I72" s="18" t="n">
        <v>531.58605531</v>
      </c>
      <c r="J72" s="20" t="n">
        <v>3.67524714</v>
      </c>
      <c r="K72" s="18" t="s">
        <v>182</v>
      </c>
      <c r="L72" s="20" t="s">
        <v>182</v>
      </c>
      <c r="M72" s="18" t="s">
        <v>182</v>
      </c>
      <c r="N72" s="20" t="s">
        <v>182</v>
      </c>
      <c r="O72" s="18" t="s">
        <v>182</v>
      </c>
      <c r="P72" s="20" t="s">
        <v>182</v>
      </c>
      <c r="Q72" s="18" t="s">
        <v>182</v>
      </c>
      <c r="R72" s="20" t="s">
        <v>182</v>
      </c>
      <c r="S72" s="18" t="n">
        <v>473.7005172</v>
      </c>
      <c r="T72" s="20" t="n">
        <v>21.73710224</v>
      </c>
    </row>
    <row r="73" spans="1:20">
      <c r="A73" s="15" t="s">
        <v>248</v>
      </c>
      <c r="B73" s="17" t="n">
        <v>8249</v>
      </c>
      <c r="C73" s="18">
        <f>(225.0/B73*100)</f>
        <v/>
      </c>
      <c r="D73" s="19" t="n">
        <v>8024</v>
      </c>
      <c r="E73" s="18" t="n">
        <v>423.66459043</v>
      </c>
      <c r="F73" s="20" t="n">
        <v>3.11036482</v>
      </c>
      <c r="G73" s="18" t="n">
        <v>413.23416618</v>
      </c>
      <c r="H73" s="20" t="n">
        <v>5.42634912</v>
      </c>
      <c r="I73" s="18" t="n">
        <v>374.78037339</v>
      </c>
      <c r="J73" s="20" t="n">
        <v>4.58492973</v>
      </c>
      <c r="K73" s="18" t="s">
        <v>182</v>
      </c>
      <c r="L73" s="20" t="s">
        <v>182</v>
      </c>
      <c r="M73" s="18" t="s">
        <v>182</v>
      </c>
      <c r="N73" s="20" t="s">
        <v>182</v>
      </c>
      <c r="O73" s="18" t="s">
        <v>182</v>
      </c>
      <c r="P73" s="20" t="s">
        <v>182</v>
      </c>
      <c r="Q73" s="18" t="s">
        <v>182</v>
      </c>
      <c r="R73" s="20" t="s">
        <v>182</v>
      </c>
      <c r="S73" s="18" t="n">
        <v>369.28311455</v>
      </c>
      <c r="T73" s="20" t="n">
        <v>11.31612052</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(271.0/B77*100)</f>
        <v/>
      </c>
      <c r="D77" s="19" t="n">
        <v>5791</v>
      </c>
      <c r="E77" s="18" t="n">
        <v>423.57085132</v>
      </c>
      <c r="F77" s="20" t="n">
        <v>2.91390488</v>
      </c>
      <c r="G77" s="18" t="n">
        <v>442.71866409</v>
      </c>
      <c r="H77" s="20" t="n">
        <v>4.59731709</v>
      </c>
      <c r="I77" s="18" t="n">
        <v>422.73838922</v>
      </c>
      <c r="J77" s="20" t="n">
        <v>5.4876188</v>
      </c>
      <c r="K77" s="18" t="s">
        <v>182</v>
      </c>
      <c r="L77" s="20" t="s">
        <v>182</v>
      </c>
      <c r="M77" s="18" t="s">
        <v>182</v>
      </c>
      <c r="N77" s="20" t="s">
        <v>182</v>
      </c>
      <c r="O77" s="18" t="s">
        <v>182</v>
      </c>
      <c r="P77" s="20" t="s">
        <v>182</v>
      </c>
      <c r="Q77" s="18" t="s">
        <v>182</v>
      </c>
      <c r="R77" s="20" t="s">
        <v>182</v>
      </c>
      <c r="S77" s="18" t="n">
        <v>361.15855145</v>
      </c>
      <c r="T77" s="20" t="n">
        <v>3.76068332</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286</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500.82222827</v>
      </c>
      <c r="F7" s="20" t="n">
        <v>1.65665321</v>
      </c>
      <c r="G7" s="18" t="n">
        <v>498.07202853</v>
      </c>
      <c r="H7" s="20" t="n">
        <v>4.46550697</v>
      </c>
      <c r="I7" s="18" t="n">
        <v>473.14350742</v>
      </c>
      <c r="J7" s="20" t="n">
        <v>4.97813171</v>
      </c>
      <c r="K7" s="18" t="s">
        <v>182</v>
      </c>
      <c r="L7" s="20" t="s">
        <v>182</v>
      </c>
      <c r="M7" s="18" t="s">
        <v>182</v>
      </c>
      <c r="N7" s="20" t="s">
        <v>182</v>
      </c>
      <c r="O7" s="18" t="s">
        <v>182</v>
      </c>
      <c r="P7" s="20" t="s">
        <v>182</v>
      </c>
      <c r="Q7" s="18" t="s">
        <v>182</v>
      </c>
      <c r="R7" s="20" t="s">
        <v>182</v>
      </c>
      <c r="S7" s="18" t="n">
        <v>429.23539262</v>
      </c>
      <c r="T7" s="20" t="n">
        <v>7.604458</v>
      </c>
    </row>
    <row r="8" spans="1:20">
      <c r="A8" s="15" t="s">
        <v>183</v>
      </c>
      <c r="B8" s="17" t="n">
        <v>7007</v>
      </c>
      <c r="C8" s="18">
        <f>(128.0/B8*100)</f>
        <v/>
      </c>
      <c r="D8" s="19" t="n">
        <v>6879</v>
      </c>
      <c r="E8" s="18" t="n">
        <v>503.63776412</v>
      </c>
      <c r="F8" s="20" t="n">
        <v>2.9971994</v>
      </c>
      <c r="G8" s="18" t="n">
        <v>502.53761434</v>
      </c>
      <c r="H8" s="20" t="n">
        <v>5.52243025</v>
      </c>
      <c r="I8" s="18" t="n">
        <v>498.16483376</v>
      </c>
      <c r="J8" s="20" t="n">
        <v>6.54900927</v>
      </c>
      <c r="K8" s="18" t="s">
        <v>182</v>
      </c>
      <c r="L8" s="20" t="s">
        <v>182</v>
      </c>
      <c r="M8" s="18" t="s">
        <v>182</v>
      </c>
      <c r="N8" s="20" t="s">
        <v>182</v>
      </c>
      <c r="O8" s="18" t="n">
        <v>301.63126691</v>
      </c>
      <c r="P8" s="20" t="n">
        <v>25.14921031</v>
      </c>
      <c r="Q8" s="18" t="s">
        <v>182</v>
      </c>
      <c r="R8" s="20" t="s">
        <v>182</v>
      </c>
      <c r="S8" s="18" t="n">
        <v>409.49463936</v>
      </c>
      <c r="T8" s="20" t="n">
        <v>7.34877086</v>
      </c>
    </row>
    <row r="9" spans="1:20">
      <c r="A9" s="15" t="s">
        <v>184</v>
      </c>
      <c r="B9" s="17" t="n">
        <v>9651</v>
      </c>
      <c r="C9" s="18">
        <f>(475.0/B9*100)</f>
        <v/>
      </c>
      <c r="D9" s="19" t="n">
        <v>9176</v>
      </c>
      <c r="E9" s="18" t="n">
        <v>521.272275</v>
      </c>
      <c r="F9" s="20" t="n">
        <v>2.51580911</v>
      </c>
      <c r="G9" s="18" t="n">
        <v>516.14821351</v>
      </c>
      <c r="H9" s="20" t="n">
        <v>4.65475024</v>
      </c>
      <c r="I9" s="18" t="n">
        <v>510.9881308</v>
      </c>
      <c r="J9" s="20" t="n">
        <v>3.87856144</v>
      </c>
      <c r="K9" s="18" t="s">
        <v>182</v>
      </c>
      <c r="L9" s="20" t="s">
        <v>182</v>
      </c>
      <c r="M9" s="18" t="s">
        <v>182</v>
      </c>
      <c r="N9" s="20" t="s">
        <v>182</v>
      </c>
      <c r="O9" s="18" t="n">
        <v>357.98454354</v>
      </c>
      <c r="P9" s="20" t="n">
        <v>11.51846445</v>
      </c>
      <c r="Q9" s="18" t="s">
        <v>182</v>
      </c>
      <c r="R9" s="20" t="s">
        <v>182</v>
      </c>
      <c r="S9" s="18" t="n">
        <v>427.33873872</v>
      </c>
      <c r="T9" s="20" t="n">
        <v>6.88453114</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(102.0/B11*100)</f>
        <v/>
      </c>
      <c r="D11" s="19" t="n">
        <v>6951</v>
      </c>
      <c r="E11" s="18" t="n">
        <v>411.78847382</v>
      </c>
      <c r="F11" s="20" t="n">
        <v>4.26793606</v>
      </c>
      <c r="G11" s="18" t="n">
        <v>416.6095972</v>
      </c>
      <c r="H11" s="20" t="n">
        <v>4.15777306</v>
      </c>
      <c r="I11" s="18" t="n">
        <v>438.37552035</v>
      </c>
      <c r="J11" s="20" t="n">
        <v>2.81109074</v>
      </c>
      <c r="K11" s="18" t="s">
        <v>182</v>
      </c>
      <c r="L11" s="20" t="s">
        <v>182</v>
      </c>
      <c r="M11" s="18" t="s">
        <v>182</v>
      </c>
      <c r="N11" s="20" t="s">
        <v>182</v>
      </c>
      <c r="O11" s="18" t="s">
        <v>182</v>
      </c>
      <c r="P11" s="20" t="s">
        <v>182</v>
      </c>
      <c r="Q11" s="18" t="s">
        <v>182</v>
      </c>
      <c r="R11" s="20" t="s">
        <v>182</v>
      </c>
      <c r="S11" s="18" t="n">
        <v>370.60367996</v>
      </c>
      <c r="T11" s="20" t="n">
        <v>8.10104413</v>
      </c>
    </row>
    <row r="12" spans="1:20">
      <c r="A12" s="15" t="s">
        <v>187</v>
      </c>
      <c r="B12" s="17" t="n">
        <v>6894</v>
      </c>
      <c r="C12" s="18">
        <f>(125.0/B12*100)</f>
        <v/>
      </c>
      <c r="D12" s="19" t="n">
        <v>6769</v>
      </c>
      <c r="E12" s="18" t="n">
        <v>508.45759162</v>
      </c>
      <c r="F12" s="20" t="n">
        <v>2.77931426</v>
      </c>
      <c r="G12" s="18" t="n">
        <v>502.47291556</v>
      </c>
      <c r="H12" s="20" t="n">
        <v>4.04460412</v>
      </c>
      <c r="I12" s="18" t="n">
        <v>489.82803321</v>
      </c>
      <c r="J12" s="20" t="n">
        <v>2.7239974</v>
      </c>
      <c r="K12" s="18" t="s">
        <v>182</v>
      </c>
      <c r="L12" s="20" t="s">
        <v>182</v>
      </c>
      <c r="M12" s="18" t="s">
        <v>182</v>
      </c>
      <c r="N12" s="20" t="s">
        <v>182</v>
      </c>
      <c r="O12" s="18" t="n">
        <v>340.98506961</v>
      </c>
      <c r="P12" s="20" t="n">
        <v>12.52444664</v>
      </c>
      <c r="Q12" s="18" t="s">
        <v>182</v>
      </c>
      <c r="R12" s="20" t="s">
        <v>182</v>
      </c>
      <c r="S12" s="18" t="n">
        <v>418.18514753</v>
      </c>
      <c r="T12" s="20" t="n">
        <v>6.42685526</v>
      </c>
    </row>
    <row r="13" spans="1:20">
      <c r="A13" s="15" t="s">
        <v>188</v>
      </c>
      <c r="B13" s="17" t="n">
        <v>7161</v>
      </c>
      <c r="C13" s="18">
        <f>(301.0/B13*100)</f>
        <v/>
      </c>
      <c r="D13" s="19" t="n">
        <v>6860</v>
      </c>
      <c r="E13" s="18" t="n">
        <v>515.42863039</v>
      </c>
      <c r="F13" s="20" t="n">
        <v>2.16323986</v>
      </c>
      <c r="G13" s="18" t="n">
        <v>524.26310281</v>
      </c>
      <c r="H13" s="20" t="n">
        <v>4.12971776</v>
      </c>
      <c r="I13" s="18" t="n">
        <v>522.57109981</v>
      </c>
      <c r="J13" s="20" t="n">
        <v>4.17070788</v>
      </c>
      <c r="K13" s="18" t="s">
        <v>182</v>
      </c>
      <c r="L13" s="20" t="s">
        <v>182</v>
      </c>
      <c r="M13" s="18" t="s">
        <v>182</v>
      </c>
      <c r="N13" s="20" t="s">
        <v>182</v>
      </c>
      <c r="O13" s="18" t="n">
        <v>447.51533769</v>
      </c>
      <c r="P13" s="20" t="n">
        <v>5.97365007</v>
      </c>
      <c r="Q13" s="18" t="s">
        <v>182</v>
      </c>
      <c r="R13" s="20" t="s">
        <v>182</v>
      </c>
      <c r="S13" s="18" t="n">
        <v>434.43026933</v>
      </c>
      <c r="T13" s="20" t="n">
        <v>5.56808798</v>
      </c>
    </row>
    <row r="14" spans="1:20">
      <c r="A14" s="15" t="s">
        <v>189</v>
      </c>
      <c r="B14" s="17" t="n">
        <v>5587</v>
      </c>
      <c r="C14" s="18">
        <f>(185.0/B14*100)</f>
        <v/>
      </c>
      <c r="D14" s="19" t="n">
        <v>5402</v>
      </c>
      <c r="E14" s="18" t="n">
        <v>514.67896681</v>
      </c>
      <c r="F14" s="20" t="n">
        <v>2.98625551</v>
      </c>
      <c r="G14" s="18" t="n">
        <v>522.94761041</v>
      </c>
      <c r="H14" s="20" t="n">
        <v>2.90354238</v>
      </c>
      <c r="I14" s="18" t="n">
        <v>527.56858673</v>
      </c>
      <c r="J14" s="20" t="n">
        <v>2.56555242</v>
      </c>
      <c r="K14" s="18" t="s">
        <v>182</v>
      </c>
      <c r="L14" s="20" t="s">
        <v>182</v>
      </c>
      <c r="M14" s="18" t="s">
        <v>182</v>
      </c>
      <c r="N14" s="20" t="s">
        <v>182</v>
      </c>
      <c r="O14" s="18" t="s">
        <v>182</v>
      </c>
      <c r="P14" s="20" t="s">
        <v>182</v>
      </c>
      <c r="Q14" s="18" t="s">
        <v>182</v>
      </c>
      <c r="R14" s="20" t="s">
        <v>182</v>
      </c>
      <c r="S14" s="18" t="n">
        <v>464.50952936</v>
      </c>
      <c r="T14" s="20" t="n">
        <v>11.02950254</v>
      </c>
    </row>
    <row r="15" spans="1:20">
      <c r="A15" s="15" t="s">
        <v>190</v>
      </c>
      <c r="B15" s="17" t="n">
        <v>5882</v>
      </c>
      <c r="C15" s="18">
        <f>(131.0/B15*100)</f>
        <v/>
      </c>
      <c r="D15" s="19" t="n">
        <v>5751</v>
      </c>
      <c r="E15" s="18" t="n">
        <v>521.64823329</v>
      </c>
      <c r="F15" s="20" t="n">
        <v>2.08031001</v>
      </c>
      <c r="G15" s="18" t="n">
        <v>502.35458726</v>
      </c>
      <c r="H15" s="20" t="n">
        <v>4.29230278</v>
      </c>
      <c r="I15" s="18" t="n">
        <v>496.12312903</v>
      </c>
      <c r="J15" s="20" t="n">
        <v>3.97425899</v>
      </c>
      <c r="K15" s="18" t="s">
        <v>182</v>
      </c>
      <c r="L15" s="20" t="s">
        <v>182</v>
      </c>
      <c r="M15" s="18" t="s">
        <v>182</v>
      </c>
      <c r="N15" s="20" t="s">
        <v>182</v>
      </c>
      <c r="O15" s="18" t="n">
        <v>368.85220715</v>
      </c>
      <c r="P15" s="20" t="n">
        <v>14.5875493</v>
      </c>
      <c r="Q15" s="18" t="s">
        <v>182</v>
      </c>
      <c r="R15" s="20" t="s">
        <v>182</v>
      </c>
      <c r="S15" s="18" t="n">
        <v>450.90969465</v>
      </c>
      <c r="T15" s="20" t="n">
        <v>8.29702415</v>
      </c>
    </row>
    <row r="16" spans="1:20">
      <c r="A16" s="15" t="s">
        <v>191</v>
      </c>
      <c r="B16" s="17" t="n">
        <v>6108</v>
      </c>
      <c r="C16" s="18">
        <f>(244.0/B16*100)</f>
        <v/>
      </c>
      <c r="D16" s="19" t="n">
        <v>5864</v>
      </c>
      <c r="E16" s="18" t="n">
        <v>507.56289807</v>
      </c>
      <c r="F16" s="20" t="n">
        <v>2.21607141</v>
      </c>
      <c r="G16" s="18" t="n">
        <v>508.1167935</v>
      </c>
      <c r="H16" s="20" t="n">
        <v>4.1108875</v>
      </c>
      <c r="I16" s="18" t="n">
        <v>468.4047658</v>
      </c>
      <c r="J16" s="20" t="n">
        <v>5.54154469</v>
      </c>
      <c r="K16" s="18" t="s">
        <v>182</v>
      </c>
      <c r="L16" s="20" t="s">
        <v>182</v>
      </c>
      <c r="M16" s="18" t="s">
        <v>182</v>
      </c>
      <c r="N16" s="20" t="s">
        <v>182</v>
      </c>
      <c r="O16" s="18" t="s">
        <v>182</v>
      </c>
      <c r="P16" s="20" t="s">
        <v>182</v>
      </c>
      <c r="Q16" s="18" t="s">
        <v>182</v>
      </c>
      <c r="R16" s="20" t="s">
        <v>182</v>
      </c>
      <c r="S16" s="18" t="n">
        <v>397.89471637</v>
      </c>
      <c r="T16" s="20" t="n">
        <v>6.68163677</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450.00367153</v>
      </c>
      <c r="F18" s="20" t="n">
        <v>3.93294625</v>
      </c>
      <c r="G18" s="18" t="n">
        <v>458.58186603</v>
      </c>
      <c r="H18" s="20" t="n">
        <v>4.21093427</v>
      </c>
      <c r="I18" s="18" t="n">
        <v>469.86860285</v>
      </c>
      <c r="J18" s="20" t="n">
        <v>4.61170145</v>
      </c>
      <c r="K18" s="18" t="s">
        <v>182</v>
      </c>
      <c r="L18" s="20" t="s">
        <v>182</v>
      </c>
      <c r="M18" s="18" t="s">
        <v>182</v>
      </c>
      <c r="N18" s="20" t="s">
        <v>182</v>
      </c>
      <c r="O18" s="18" t="s">
        <v>182</v>
      </c>
      <c r="P18" s="20" t="s">
        <v>182</v>
      </c>
      <c r="Q18" s="18" t="s">
        <v>182</v>
      </c>
      <c r="R18" s="20" t="s">
        <v>182</v>
      </c>
      <c r="S18" s="18" t="n">
        <v>390.08197504</v>
      </c>
      <c r="T18" s="20" t="n">
        <v>8.550123790000001</v>
      </c>
    </row>
    <row r="19" spans="1:20">
      <c r="A19" s="15" t="s">
        <v>194</v>
      </c>
      <c r="B19" s="17" t="n">
        <v>5658</v>
      </c>
      <c r="C19" s="18">
        <f>(123.0/B19*100)</f>
        <v/>
      </c>
      <c r="D19" s="19" t="n">
        <v>5535</v>
      </c>
      <c r="E19" s="18" t="n">
        <v>488.61929147</v>
      </c>
      <c r="F19" s="20" t="n">
        <v>2.94689217</v>
      </c>
      <c r="G19" s="18" t="n">
        <v>470.13688109</v>
      </c>
      <c r="H19" s="20" t="n">
        <v>4.80691669</v>
      </c>
      <c r="I19" s="18" t="n">
        <v>471.70210826</v>
      </c>
      <c r="J19" s="20" t="n">
        <v>4.06607313</v>
      </c>
      <c r="K19" s="18" t="s">
        <v>182</v>
      </c>
      <c r="L19" s="20" t="s">
        <v>182</v>
      </c>
      <c r="M19" s="18" t="s">
        <v>182</v>
      </c>
      <c r="N19" s="20" t="s">
        <v>182</v>
      </c>
      <c r="O19" s="18" t="s">
        <v>182</v>
      </c>
      <c r="P19" s="20" t="s">
        <v>182</v>
      </c>
      <c r="Q19" s="18" t="s">
        <v>182</v>
      </c>
      <c r="R19" s="20" t="s">
        <v>182</v>
      </c>
      <c r="S19" s="18" t="n">
        <v>386.19679588</v>
      </c>
      <c r="T19" s="20" t="n">
        <v>7.91232058</v>
      </c>
    </row>
    <row r="20" spans="1:20">
      <c r="A20" s="15" t="s">
        <v>195</v>
      </c>
      <c r="B20" s="17" t="n">
        <v>3371</v>
      </c>
      <c r="C20" s="18">
        <f>(81.0/B20*100)</f>
        <v/>
      </c>
      <c r="D20" s="19" t="n">
        <v>3290</v>
      </c>
      <c r="E20" s="18" t="n">
        <v>497.26245685</v>
      </c>
      <c r="F20" s="20" t="n">
        <v>2.31809594</v>
      </c>
      <c r="G20" s="18" t="n">
        <v>473.7738478</v>
      </c>
      <c r="H20" s="20" t="n">
        <v>4.3004331</v>
      </c>
      <c r="I20" s="18" t="n">
        <v>478.38160279</v>
      </c>
      <c r="J20" s="20" t="n">
        <v>5.46667706</v>
      </c>
      <c r="K20" s="18" t="s">
        <v>182</v>
      </c>
      <c r="L20" s="20" t="s">
        <v>182</v>
      </c>
      <c r="M20" s="18" t="s">
        <v>182</v>
      </c>
      <c r="N20" s="20" t="s">
        <v>182</v>
      </c>
      <c r="O20" s="18" t="s">
        <v>182</v>
      </c>
      <c r="P20" s="20" t="s">
        <v>182</v>
      </c>
      <c r="Q20" s="18" t="s">
        <v>182</v>
      </c>
      <c r="R20" s="20" t="s">
        <v>182</v>
      </c>
      <c r="S20" s="18" t="n">
        <v>414.92293782</v>
      </c>
      <c r="T20" s="20" t="n">
        <v>12.32237881</v>
      </c>
    </row>
    <row r="21" spans="1:20">
      <c r="A21" s="15" t="s">
        <v>196</v>
      </c>
      <c r="B21" s="17" t="n">
        <v>5741</v>
      </c>
      <c r="C21" s="18">
        <f>(73.0/B21*100)</f>
        <v/>
      </c>
      <c r="D21" s="19" t="n">
        <v>5668</v>
      </c>
      <c r="E21" s="18" t="n">
        <v>505.39875053</v>
      </c>
      <c r="F21" s="20" t="n">
        <v>2.40431026</v>
      </c>
      <c r="G21" s="18" t="n">
        <v>503.18920538</v>
      </c>
      <c r="H21" s="20" t="n">
        <v>3.08497499</v>
      </c>
      <c r="I21" s="18" t="n">
        <v>507.12680202</v>
      </c>
      <c r="J21" s="20" t="n">
        <v>3.0818286</v>
      </c>
      <c r="K21" s="18" t="s">
        <v>182</v>
      </c>
      <c r="L21" s="20" t="s">
        <v>182</v>
      </c>
      <c r="M21" s="18" t="s">
        <v>182</v>
      </c>
      <c r="N21" s="20" t="s">
        <v>182</v>
      </c>
      <c r="O21" s="18" t="s">
        <v>182</v>
      </c>
      <c r="P21" s="20" t="s">
        <v>182</v>
      </c>
      <c r="Q21" s="18" t="s">
        <v>182</v>
      </c>
      <c r="R21" s="20" t="s">
        <v>182</v>
      </c>
      <c r="S21" s="18" t="n">
        <v>439.94306406</v>
      </c>
      <c r="T21" s="20" t="n">
        <v>9.04552486</v>
      </c>
    </row>
    <row r="22" spans="1:20">
      <c r="A22" s="15" t="s">
        <v>197</v>
      </c>
      <c r="B22" s="17" t="n">
        <v>6598</v>
      </c>
      <c r="C22" s="18">
        <f>(98.0/B22*100)</f>
        <v/>
      </c>
      <c r="D22" s="19" t="n">
        <v>6500</v>
      </c>
      <c r="E22" s="18" t="n">
        <v>452.81069983</v>
      </c>
      <c r="F22" s="20" t="n">
        <v>5.67686099</v>
      </c>
      <c r="G22" s="18" t="n">
        <v>473.55215921</v>
      </c>
      <c r="H22" s="20" t="n">
        <v>5.23648199</v>
      </c>
      <c r="I22" s="18" t="n">
        <v>496.31204532</v>
      </c>
      <c r="J22" s="20" t="n">
        <v>3.68177327</v>
      </c>
      <c r="K22" s="18" t="s">
        <v>182</v>
      </c>
      <c r="L22" s="20" t="s">
        <v>182</v>
      </c>
      <c r="M22" s="18" t="s">
        <v>182</v>
      </c>
      <c r="N22" s="20" t="s">
        <v>182</v>
      </c>
      <c r="O22" s="18" t="n">
        <v>465.3184081</v>
      </c>
      <c r="P22" s="20" t="n">
        <v>9.52311205</v>
      </c>
      <c r="Q22" s="18" t="s">
        <v>182</v>
      </c>
      <c r="R22" s="20" t="s">
        <v>182</v>
      </c>
      <c r="S22" s="18" t="n">
        <v>382.52035995</v>
      </c>
      <c r="T22" s="20" t="n">
        <v>8.07072</v>
      </c>
    </row>
    <row r="23" spans="1:20">
      <c r="A23" s="15" t="s">
        <v>198</v>
      </c>
      <c r="B23" s="17" t="n">
        <v>11583</v>
      </c>
      <c r="C23" s="18">
        <f>(505.0/B23*100)</f>
        <v/>
      </c>
      <c r="D23" s="19" t="n">
        <v>11078</v>
      </c>
      <c r="E23" s="18" t="n">
        <v>494.53185478</v>
      </c>
      <c r="F23" s="20" t="n">
        <v>3.3230272</v>
      </c>
      <c r="G23" s="18" t="n">
        <v>493.57003204</v>
      </c>
      <c r="H23" s="20" t="n">
        <v>4.77379064</v>
      </c>
      <c r="I23" s="18" t="n">
        <v>494.70570739</v>
      </c>
      <c r="J23" s="20" t="n">
        <v>3.80077735</v>
      </c>
      <c r="K23" s="18" t="s">
        <v>182</v>
      </c>
      <c r="L23" s="20" t="s">
        <v>182</v>
      </c>
      <c r="M23" s="18" t="s">
        <v>182</v>
      </c>
      <c r="N23" s="20" t="s">
        <v>182</v>
      </c>
      <c r="O23" s="18" t="s">
        <v>182</v>
      </c>
      <c r="P23" s="20" t="s">
        <v>182</v>
      </c>
      <c r="Q23" s="18" t="s">
        <v>182</v>
      </c>
      <c r="R23" s="20" t="s">
        <v>182</v>
      </c>
      <c r="S23" s="18" t="n">
        <v>433.86229614</v>
      </c>
      <c r="T23" s="20" t="n">
        <v>7.7042931</v>
      </c>
    </row>
    <row r="24" spans="1:20">
      <c r="A24" s="15" t="s">
        <v>199</v>
      </c>
      <c r="B24" s="17" t="n">
        <v>6647</v>
      </c>
      <c r="C24" s="18">
        <f>(13.0/B24*100)</f>
        <v/>
      </c>
      <c r="D24" s="19" t="n">
        <v>6634</v>
      </c>
      <c r="E24" s="18" t="n">
        <v>541.0074554</v>
      </c>
      <c r="F24" s="20" t="n">
        <v>4.19108123</v>
      </c>
      <c r="G24" s="18" t="n">
        <v>540.29108934</v>
      </c>
      <c r="H24" s="20" t="n">
        <v>4.76795939</v>
      </c>
      <c r="I24" s="18" t="n">
        <v>525.58487337</v>
      </c>
      <c r="J24" s="20" t="n">
        <v>3.80741017</v>
      </c>
      <c r="K24" s="18" t="s">
        <v>182</v>
      </c>
      <c r="L24" s="20" t="s">
        <v>182</v>
      </c>
      <c r="M24" s="18" t="s">
        <v>182</v>
      </c>
      <c r="N24" s="20" t="s">
        <v>182</v>
      </c>
      <c r="O24" s="18" t="s">
        <v>182</v>
      </c>
      <c r="P24" s="20" t="s">
        <v>182</v>
      </c>
      <c r="Q24" s="18" t="s">
        <v>182</v>
      </c>
      <c r="R24" s="20" t="s">
        <v>182</v>
      </c>
      <c r="S24" s="18" t="n">
        <v>460.09457241</v>
      </c>
      <c r="T24" s="20" t="n">
        <v>11.3488112</v>
      </c>
    </row>
    <row r="25" spans="1:20">
      <c r="A25" s="15" t="s">
        <v>200</v>
      </c>
      <c r="B25" s="17" t="n">
        <v>5581</v>
      </c>
      <c r="C25" s="18">
        <f>(28.0/B25*100)</f>
        <v/>
      </c>
      <c r="D25" s="19" t="n">
        <v>5553</v>
      </c>
      <c r="E25" s="18" t="n">
        <v>515.79078557</v>
      </c>
      <c r="F25" s="20" t="n">
        <v>5.31222625</v>
      </c>
      <c r="G25" s="18" t="n">
        <v>535.31268362</v>
      </c>
      <c r="H25" s="20" t="n">
        <v>4.32614028</v>
      </c>
      <c r="I25" s="18" t="n">
        <v>520.89170681</v>
      </c>
      <c r="J25" s="20" t="n">
        <v>4.5076624</v>
      </c>
      <c r="K25" s="18" t="s">
        <v>182</v>
      </c>
      <c r="L25" s="20" t="s">
        <v>182</v>
      </c>
      <c r="M25" s="18" t="s">
        <v>182</v>
      </c>
      <c r="N25" s="20" t="s">
        <v>182</v>
      </c>
      <c r="O25" s="18" t="s">
        <v>182</v>
      </c>
      <c r="P25" s="20" t="s">
        <v>182</v>
      </c>
      <c r="Q25" s="18" t="s">
        <v>182</v>
      </c>
      <c r="R25" s="20" t="s">
        <v>182</v>
      </c>
      <c r="S25" s="18" t="n">
        <v>465.56823102</v>
      </c>
      <c r="T25" s="20" t="n">
        <v>18.04333759</v>
      </c>
    </row>
    <row r="26" spans="1:20">
      <c r="A26" s="15" t="s">
        <v>201</v>
      </c>
      <c r="B26" s="17" t="n">
        <v>4869</v>
      </c>
      <c r="C26" s="18">
        <f>(98.0/B26*100)</f>
        <v/>
      </c>
      <c r="D26" s="19" t="n">
        <v>4771</v>
      </c>
      <c r="E26" s="18" t="n">
        <v>465.33432139</v>
      </c>
      <c r="F26" s="20" t="n">
        <v>3.34296929</v>
      </c>
      <c r="G26" s="18" t="n">
        <v>486.42432927</v>
      </c>
      <c r="H26" s="20" t="n">
        <v>2.76807567</v>
      </c>
      <c r="I26" s="18" t="n">
        <v>493.09442213</v>
      </c>
      <c r="J26" s="20" t="n">
        <v>2.68255032</v>
      </c>
      <c r="K26" s="18" t="s">
        <v>182</v>
      </c>
      <c r="L26" s="20" t="s">
        <v>182</v>
      </c>
      <c r="M26" s="18" t="s">
        <v>182</v>
      </c>
      <c r="N26" s="20" t="s">
        <v>182</v>
      </c>
      <c r="O26" s="18" t="s">
        <v>182</v>
      </c>
      <c r="P26" s="20" t="s">
        <v>182</v>
      </c>
      <c r="Q26" s="18" t="s">
        <v>182</v>
      </c>
      <c r="R26" s="20" t="s">
        <v>182</v>
      </c>
      <c r="S26" s="18" t="n">
        <v>424.72002984</v>
      </c>
      <c r="T26" s="20" t="n">
        <v>8.689518959999999</v>
      </c>
    </row>
    <row r="27" spans="1:20">
      <c r="A27" s="15" t="s">
        <v>202</v>
      </c>
      <c r="B27" s="17" t="n">
        <v>5299</v>
      </c>
      <c r="C27" s="18">
        <f>(159.0/B27*100)</f>
        <v/>
      </c>
      <c r="D27" s="19" t="n">
        <v>5140</v>
      </c>
      <c r="E27" s="18" t="n">
        <v>495.79608056</v>
      </c>
      <c r="F27" s="20" t="n">
        <v>1.84098399</v>
      </c>
      <c r="G27" s="18" t="n">
        <v>497.49845572</v>
      </c>
      <c r="H27" s="20" t="n">
        <v>3.7459305</v>
      </c>
      <c r="I27" s="18" t="n">
        <v>470.31216419</v>
      </c>
      <c r="J27" s="20" t="n">
        <v>4.21529475</v>
      </c>
      <c r="K27" s="18" t="s">
        <v>182</v>
      </c>
      <c r="L27" s="20" t="s">
        <v>182</v>
      </c>
      <c r="M27" s="18" t="s">
        <v>182</v>
      </c>
      <c r="N27" s="20" t="s">
        <v>182</v>
      </c>
      <c r="O27" s="18" t="s">
        <v>182</v>
      </c>
      <c r="P27" s="20" t="s">
        <v>182</v>
      </c>
      <c r="Q27" s="18" t="s">
        <v>182</v>
      </c>
      <c r="R27" s="20" t="s">
        <v>182</v>
      </c>
      <c r="S27" s="18" t="n">
        <v>412.88721984</v>
      </c>
      <c r="T27" s="20" t="n">
        <v>4.40137016</v>
      </c>
    </row>
    <row r="28" spans="1:20">
      <c r="A28" s="15" t="s">
        <v>203</v>
      </c>
      <c r="B28" s="17" t="n">
        <v>7568</v>
      </c>
      <c r="C28" s="18">
        <f>(123.0/B28*100)</f>
        <v/>
      </c>
      <c r="D28" s="19" t="n">
        <v>7445</v>
      </c>
      <c r="E28" s="18" t="n">
        <v>411.52784278</v>
      </c>
      <c r="F28" s="20" t="n">
        <v>3.01159395</v>
      </c>
      <c r="G28" s="18" t="n">
        <v>407.85465933</v>
      </c>
      <c r="H28" s="20" t="n">
        <v>3.07447597</v>
      </c>
      <c r="I28" s="18" t="n">
        <v>409.32142842</v>
      </c>
      <c r="J28" s="20" t="n">
        <v>2.81464143</v>
      </c>
      <c r="K28" s="18" t="s">
        <v>182</v>
      </c>
      <c r="L28" s="20" t="s">
        <v>182</v>
      </c>
      <c r="M28" s="18" t="s">
        <v>182</v>
      </c>
      <c r="N28" s="20" t="s">
        <v>182</v>
      </c>
      <c r="O28" s="18" t="s">
        <v>182</v>
      </c>
      <c r="P28" s="20" t="s">
        <v>182</v>
      </c>
      <c r="Q28" s="18" t="s">
        <v>182</v>
      </c>
      <c r="R28" s="20" t="s">
        <v>182</v>
      </c>
      <c r="S28" s="18" t="n">
        <v>356.44434001</v>
      </c>
      <c r="T28" s="20" t="n">
        <v>11.66674133</v>
      </c>
    </row>
    <row r="29" spans="1:20">
      <c r="A29" s="15" t="s">
        <v>204</v>
      </c>
      <c r="B29" s="17" t="n">
        <v>5385</v>
      </c>
      <c r="C29" s="18">
        <f>(36.0/B29*100)</f>
        <v/>
      </c>
      <c r="D29" s="19" t="n">
        <v>5349</v>
      </c>
      <c r="E29" s="18" t="n">
        <v>519.89931073</v>
      </c>
      <c r="F29" s="20" t="n">
        <v>2.61885177</v>
      </c>
      <c r="G29" s="18" t="n">
        <v>504.38820969</v>
      </c>
      <c r="H29" s="20" t="n">
        <v>5.20276938</v>
      </c>
      <c r="I29" s="18" t="n">
        <v>523.52772995</v>
      </c>
      <c r="J29" s="20" t="n">
        <v>6.14703522</v>
      </c>
      <c r="K29" s="18" t="s">
        <v>182</v>
      </c>
      <c r="L29" s="20" t="s">
        <v>182</v>
      </c>
      <c r="M29" s="18" t="s">
        <v>182</v>
      </c>
      <c r="N29" s="20" t="s">
        <v>182</v>
      </c>
      <c r="O29" s="18" t="n">
        <v>335.3902018</v>
      </c>
      <c r="P29" s="20" t="n">
        <v>12.1685767</v>
      </c>
      <c r="Q29" s="18" t="s">
        <v>182</v>
      </c>
      <c r="R29" s="20" t="s">
        <v>182</v>
      </c>
      <c r="S29" s="18" t="n">
        <v>431.15970955</v>
      </c>
      <c r="T29" s="20" t="n">
        <v>11.27230995</v>
      </c>
    </row>
    <row r="30" spans="1:20">
      <c r="A30" s="15" t="s">
        <v>205</v>
      </c>
      <c r="B30" s="17" t="n">
        <v>4520</v>
      </c>
      <c r="C30" s="18">
        <f>(504.0/B30*100)</f>
        <v/>
      </c>
      <c r="D30" s="19" t="n">
        <v>4016</v>
      </c>
      <c r="E30" s="18" t="n">
        <v>503.40930063</v>
      </c>
      <c r="F30" s="20" t="n">
        <v>2.48837511</v>
      </c>
      <c r="G30" s="18" t="n">
        <v>499.19175616</v>
      </c>
      <c r="H30" s="20" t="n">
        <v>5.26618092</v>
      </c>
      <c r="I30" s="18" t="n">
        <v>462.98320681</v>
      </c>
      <c r="J30" s="20" t="n">
        <v>7.44484731</v>
      </c>
      <c r="K30" s="18" t="s">
        <v>182</v>
      </c>
      <c r="L30" s="20" t="s">
        <v>182</v>
      </c>
      <c r="M30" s="18" t="s">
        <v>182</v>
      </c>
      <c r="N30" s="20" t="s">
        <v>182</v>
      </c>
      <c r="O30" s="18" t="s">
        <v>182</v>
      </c>
      <c r="P30" s="20" t="s">
        <v>182</v>
      </c>
      <c r="Q30" s="18" t="s">
        <v>182</v>
      </c>
      <c r="R30" s="20" t="s">
        <v>182</v>
      </c>
      <c r="S30" s="18" t="n">
        <v>413.77112631</v>
      </c>
      <c r="T30" s="20" t="n">
        <v>7.29679816</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(16.0/B32*100)</f>
        <v/>
      </c>
      <c r="D32" s="19" t="n">
        <v>4462</v>
      </c>
      <c r="E32" s="18" t="n">
        <v>486.16597979</v>
      </c>
      <c r="F32" s="20" t="n">
        <v>4.08883435</v>
      </c>
      <c r="G32" s="18" t="n">
        <v>499.0326552</v>
      </c>
      <c r="H32" s="20" t="n">
        <v>4.54930974</v>
      </c>
      <c r="I32" s="18" t="n">
        <v>515.73920466</v>
      </c>
      <c r="J32" s="20" t="n">
        <v>2.6708437</v>
      </c>
      <c r="K32" s="18" t="s">
        <v>182</v>
      </c>
      <c r="L32" s="20" t="s">
        <v>182</v>
      </c>
      <c r="M32" s="18" t="s">
        <v>182</v>
      </c>
      <c r="N32" s="20" t="s">
        <v>182</v>
      </c>
      <c r="O32" s="18" t="s">
        <v>182</v>
      </c>
      <c r="P32" s="20" t="s">
        <v>182</v>
      </c>
      <c r="Q32" s="18" t="s">
        <v>182</v>
      </c>
      <c r="R32" s="20" t="s">
        <v>182</v>
      </c>
      <c r="S32" s="18" t="n">
        <v>418.63637861</v>
      </c>
      <c r="T32" s="20" t="n">
        <v>13.14841326</v>
      </c>
    </row>
    <row r="33" spans="1:20">
      <c r="A33" s="15" t="s">
        <v>208</v>
      </c>
      <c r="B33" s="17" t="n">
        <v>7325</v>
      </c>
      <c r="C33" s="18">
        <f>(215.0/B33*100)</f>
        <v/>
      </c>
      <c r="D33" s="19" t="n">
        <v>7110</v>
      </c>
      <c r="E33" s="18" t="n">
        <v>471.68640573</v>
      </c>
      <c r="F33" s="20" t="n">
        <v>3.13672235</v>
      </c>
      <c r="G33" s="18" t="n">
        <v>508.00145933</v>
      </c>
      <c r="H33" s="20" t="n">
        <v>3.15455094</v>
      </c>
      <c r="I33" s="18" t="n">
        <v>518.00973274</v>
      </c>
      <c r="J33" s="20" t="n">
        <v>3.45508748</v>
      </c>
      <c r="K33" s="18" t="s">
        <v>182</v>
      </c>
      <c r="L33" s="20" t="s">
        <v>182</v>
      </c>
      <c r="M33" s="18" t="s">
        <v>182</v>
      </c>
      <c r="N33" s="20" t="s">
        <v>182</v>
      </c>
      <c r="O33" s="18" t="s">
        <v>182</v>
      </c>
      <c r="P33" s="20" t="s">
        <v>182</v>
      </c>
      <c r="Q33" s="18" t="s">
        <v>182</v>
      </c>
      <c r="R33" s="20" t="s">
        <v>182</v>
      </c>
      <c r="S33" s="18" t="n">
        <v>419.4062338</v>
      </c>
      <c r="T33" s="20" t="n">
        <v>11.140908</v>
      </c>
    </row>
    <row r="34" spans="1:20">
      <c r="A34" s="15" t="s">
        <v>209</v>
      </c>
      <c r="B34" s="17" t="n">
        <v>6350</v>
      </c>
      <c r="C34" s="18">
        <f>(79.0/B34*100)</f>
        <v/>
      </c>
      <c r="D34" s="19" t="n">
        <v>6271</v>
      </c>
      <c r="E34" s="18" t="n">
        <v>489.31852027</v>
      </c>
      <c r="F34" s="20" t="n">
        <v>3.08797651</v>
      </c>
      <c r="G34" s="18" t="n">
        <v>476.34951281</v>
      </c>
      <c r="H34" s="20" t="n">
        <v>4.70737874</v>
      </c>
      <c r="I34" s="18" t="n">
        <v>480.03097412</v>
      </c>
      <c r="J34" s="20" t="n">
        <v>3.45527649</v>
      </c>
      <c r="K34" s="18" t="s">
        <v>182</v>
      </c>
      <c r="L34" s="20" t="s">
        <v>182</v>
      </c>
      <c r="M34" s="18" t="s">
        <v>182</v>
      </c>
      <c r="N34" s="20" t="s">
        <v>182</v>
      </c>
      <c r="O34" s="18" t="n">
        <v>336.51078337</v>
      </c>
      <c r="P34" s="20" t="n">
        <v>12.24828707</v>
      </c>
      <c r="Q34" s="18" t="s">
        <v>182</v>
      </c>
      <c r="R34" s="20" t="s">
        <v>182</v>
      </c>
      <c r="S34" s="18" t="n">
        <v>391.93910659</v>
      </c>
      <c r="T34" s="20" t="n">
        <v>9.39426081</v>
      </c>
    </row>
    <row r="35" spans="1:20">
      <c r="A35" s="15" t="s">
        <v>210</v>
      </c>
      <c r="B35" s="17" t="n">
        <v>6406</v>
      </c>
      <c r="C35" s="18">
        <f>(67.0/B35*100)</f>
        <v/>
      </c>
      <c r="D35" s="19" t="n">
        <v>6339</v>
      </c>
      <c r="E35" s="18" t="n">
        <v>519.13340112</v>
      </c>
      <c r="F35" s="20" t="n">
        <v>1.98984196</v>
      </c>
      <c r="G35" s="18" t="n">
        <v>506.63414863</v>
      </c>
      <c r="H35" s="20" t="n">
        <v>4.26404428</v>
      </c>
      <c r="I35" s="18" t="n">
        <v>512.67727747</v>
      </c>
      <c r="J35" s="20" t="n">
        <v>2.4152026</v>
      </c>
      <c r="K35" s="18" t="s">
        <v>182</v>
      </c>
      <c r="L35" s="20" t="s">
        <v>182</v>
      </c>
      <c r="M35" s="18" t="s">
        <v>182</v>
      </c>
      <c r="N35" s="20" t="s">
        <v>182</v>
      </c>
      <c r="O35" s="18" t="n">
        <v>349.78970242</v>
      </c>
      <c r="P35" s="20" t="n">
        <v>6.90672373</v>
      </c>
      <c r="Q35" s="18" t="s">
        <v>182</v>
      </c>
      <c r="R35" s="20" t="s">
        <v>182</v>
      </c>
      <c r="S35" s="18" t="n">
        <v>443.500375</v>
      </c>
      <c r="T35" s="20" t="n">
        <v>8.182738690000001</v>
      </c>
    </row>
    <row r="36" spans="1:20">
      <c r="A36" s="15" t="s">
        <v>211</v>
      </c>
      <c r="B36" s="17" t="n">
        <v>6736</v>
      </c>
      <c r="C36" s="18">
        <f>(42.0/B36*100)</f>
        <v/>
      </c>
      <c r="D36" s="19" t="n">
        <v>6694</v>
      </c>
      <c r="E36" s="18" t="n">
        <v>482.90636255</v>
      </c>
      <c r="F36" s="20" t="n">
        <v>2.86227264</v>
      </c>
      <c r="G36" s="18" t="n">
        <v>482.06368197</v>
      </c>
      <c r="H36" s="20" t="n">
        <v>3.58248714</v>
      </c>
      <c r="I36" s="18" t="n">
        <v>499.26541092</v>
      </c>
      <c r="J36" s="20" t="n">
        <v>3.10734425</v>
      </c>
      <c r="K36" s="18" t="s">
        <v>182</v>
      </c>
      <c r="L36" s="20" t="s">
        <v>182</v>
      </c>
      <c r="M36" s="18" t="s">
        <v>182</v>
      </c>
      <c r="N36" s="20" t="s">
        <v>182</v>
      </c>
      <c r="O36" s="18" t="s">
        <v>182</v>
      </c>
      <c r="P36" s="20" t="s">
        <v>182</v>
      </c>
      <c r="Q36" s="18" t="s">
        <v>182</v>
      </c>
      <c r="R36" s="20" t="s">
        <v>182</v>
      </c>
      <c r="S36" s="18" t="n">
        <v>412.27829026</v>
      </c>
      <c r="T36" s="20" t="n">
        <v>9.224124290000001</v>
      </c>
    </row>
    <row r="37" spans="1:20">
      <c r="A37" s="15" t="s">
        <v>212</v>
      </c>
      <c r="B37" s="17" t="n">
        <v>5458</v>
      </c>
      <c r="C37" s="18">
        <f>(228.0/B37*100)</f>
        <v/>
      </c>
      <c r="D37" s="19" t="n">
        <v>5230</v>
      </c>
      <c r="E37" s="18" t="n">
        <v>504.84169664</v>
      </c>
      <c r="F37" s="20" t="n">
        <v>3.01884414</v>
      </c>
      <c r="G37" s="18" t="n">
        <v>490.33727898</v>
      </c>
      <c r="H37" s="20" t="n">
        <v>7.68885655</v>
      </c>
      <c r="I37" s="18" t="n">
        <v>486.5547958</v>
      </c>
      <c r="J37" s="20" t="n">
        <v>4.79978323</v>
      </c>
      <c r="K37" s="18" t="s">
        <v>182</v>
      </c>
      <c r="L37" s="20" t="s">
        <v>182</v>
      </c>
      <c r="M37" s="18" t="s">
        <v>182</v>
      </c>
      <c r="N37" s="20" t="s">
        <v>182</v>
      </c>
      <c r="O37" s="18" t="s">
        <v>182</v>
      </c>
      <c r="P37" s="20" t="s">
        <v>182</v>
      </c>
      <c r="Q37" s="18" t="s">
        <v>182</v>
      </c>
      <c r="R37" s="20" t="s">
        <v>182</v>
      </c>
      <c r="S37" s="18" t="n">
        <v>410.42232345</v>
      </c>
      <c r="T37" s="20" t="n">
        <v>6.31172416</v>
      </c>
    </row>
    <row r="38" spans="1:20">
      <c r="A38" s="15" t="s">
        <v>213</v>
      </c>
      <c r="B38" s="17" t="n">
        <v>5860</v>
      </c>
      <c r="C38" s="18">
        <f>(62.0/B38*100)</f>
        <v/>
      </c>
      <c r="D38" s="19" t="n">
        <v>5798</v>
      </c>
      <c r="E38" s="18" t="n">
        <v>528.65905878</v>
      </c>
      <c r="F38" s="20" t="n">
        <v>3.36519201</v>
      </c>
      <c r="G38" s="18" t="n">
        <v>532.45737964</v>
      </c>
      <c r="H38" s="20" t="n">
        <v>5.49734711</v>
      </c>
      <c r="I38" s="18" t="n">
        <v>514.02499257</v>
      </c>
      <c r="J38" s="20" t="n">
        <v>4.89109426</v>
      </c>
      <c r="K38" s="18" t="s">
        <v>182</v>
      </c>
      <c r="L38" s="20" t="s">
        <v>182</v>
      </c>
      <c r="M38" s="18" t="s">
        <v>182</v>
      </c>
      <c r="N38" s="20" t="s">
        <v>182</v>
      </c>
      <c r="O38" s="18" t="s">
        <v>182</v>
      </c>
      <c r="P38" s="20" t="s">
        <v>182</v>
      </c>
      <c r="Q38" s="18" t="s">
        <v>182</v>
      </c>
      <c r="R38" s="20" t="s">
        <v>182</v>
      </c>
      <c r="S38" s="18" t="n">
        <v>439.78176468</v>
      </c>
      <c r="T38" s="20" t="n">
        <v>6.4984354</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(5662.0/B40*100)</f>
        <v/>
      </c>
      <c r="D40" s="19" t="n">
        <v>8495</v>
      </c>
      <c r="E40" s="18" t="n">
        <v>500.44218587</v>
      </c>
      <c r="F40" s="20" t="n">
        <v>3.0260635</v>
      </c>
      <c r="G40" s="18" t="n">
        <v>487.2829655</v>
      </c>
      <c r="H40" s="20" t="n">
        <v>9.495324159999999</v>
      </c>
      <c r="I40" s="18" t="n">
        <v>467.37748466</v>
      </c>
      <c r="J40" s="20" t="n">
        <v>11.69003276</v>
      </c>
      <c r="K40" s="18" t="s">
        <v>182</v>
      </c>
      <c r="L40" s="20" t="s">
        <v>182</v>
      </c>
      <c r="M40" s="18" t="s">
        <v>182</v>
      </c>
      <c r="N40" s="20" t="s">
        <v>182</v>
      </c>
      <c r="O40" s="18" t="n">
        <v>491.16464222</v>
      </c>
      <c r="P40" s="20" t="n">
        <v>2.5540442</v>
      </c>
      <c r="Q40" s="18" t="s">
        <v>182</v>
      </c>
      <c r="R40" s="20" t="s">
        <v>182</v>
      </c>
      <c r="S40" s="18" t="n">
        <v>396.50226566</v>
      </c>
      <c r="T40" s="20" t="n">
        <v>9.03768185</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(2723.0/B46*100)</f>
        <v/>
      </c>
      <c r="D46" s="19" t="n">
        <v>20418</v>
      </c>
      <c r="E46" s="18" t="n">
        <v>380.46204797</v>
      </c>
      <c r="F46" s="20" t="n">
        <v>4.27043303</v>
      </c>
      <c r="G46" s="18" t="n">
        <v>391.50144427</v>
      </c>
      <c r="H46" s="20" t="n">
        <v>4.26543037</v>
      </c>
      <c r="I46" s="18" t="n">
        <v>393.93585363</v>
      </c>
      <c r="J46" s="20" t="n">
        <v>3.47093742</v>
      </c>
      <c r="K46" s="18" t="s">
        <v>182</v>
      </c>
      <c r="L46" s="20" t="s">
        <v>182</v>
      </c>
      <c r="M46" s="18" t="s">
        <v>182</v>
      </c>
      <c r="N46" s="20" t="s">
        <v>182</v>
      </c>
      <c r="O46" s="18" t="s">
        <v>182</v>
      </c>
      <c r="P46" s="20" t="s">
        <v>182</v>
      </c>
      <c r="Q46" s="18" t="s">
        <v>182</v>
      </c>
      <c r="R46" s="20" t="s">
        <v>182</v>
      </c>
      <c r="S46" s="18" t="n">
        <v>351.77995219</v>
      </c>
      <c r="T46" s="20" t="n">
        <v>4.74024652</v>
      </c>
    </row>
    <row r="47" spans="1:20">
      <c r="A47" s="15" t="s">
        <v>222</v>
      </c>
      <c r="B47" s="17" t="n">
        <v>5928</v>
      </c>
      <c r="C47" s="18">
        <f>(106.0/B47*100)</f>
        <v/>
      </c>
      <c r="D47" s="19" t="n">
        <v>5822</v>
      </c>
      <c r="E47" s="18" t="n">
        <v>444.48758053</v>
      </c>
      <c r="F47" s="20" t="n">
        <v>4.34063657</v>
      </c>
      <c r="G47" s="18" t="n">
        <v>441.67399077</v>
      </c>
      <c r="H47" s="20" t="n">
        <v>6.39779358</v>
      </c>
      <c r="I47" s="18" t="n">
        <v>466.24654134</v>
      </c>
      <c r="J47" s="20" t="n">
        <v>4.21205642</v>
      </c>
      <c r="K47" s="18" t="s">
        <v>182</v>
      </c>
      <c r="L47" s="20" t="s">
        <v>182</v>
      </c>
      <c r="M47" s="18" t="s">
        <v>182</v>
      </c>
      <c r="N47" s="20" t="s">
        <v>182</v>
      </c>
      <c r="O47" s="18" t="s">
        <v>182</v>
      </c>
      <c r="P47" s="20" t="s">
        <v>182</v>
      </c>
      <c r="Q47" s="18" t="s">
        <v>182</v>
      </c>
      <c r="R47" s="20" t="s">
        <v>182</v>
      </c>
      <c r="S47" s="18" t="n">
        <v>378.03496807</v>
      </c>
      <c r="T47" s="20" t="n">
        <v>5.28654411</v>
      </c>
    </row>
    <row r="48" spans="1:20">
      <c r="A48" s="15" t="s">
        <v>223</v>
      </c>
      <c r="B48" s="17" t="n">
        <v>9841</v>
      </c>
      <c r="C48" s="18">
        <f>(19.0/B48*100)</f>
        <v/>
      </c>
      <c r="D48" s="19" t="n">
        <v>9822</v>
      </c>
      <c r="E48" s="18" t="n">
        <v>519.69754669</v>
      </c>
      <c r="F48" s="20" t="n">
        <v>6.6577563</v>
      </c>
      <c r="G48" s="18" t="n">
        <v>550.53304661</v>
      </c>
      <c r="H48" s="20" t="n">
        <v>4.88735263</v>
      </c>
      <c r="I48" s="18" t="n">
        <v>528.45704151</v>
      </c>
      <c r="J48" s="20" t="n">
        <v>5.52215729</v>
      </c>
      <c r="K48" s="18" t="s">
        <v>182</v>
      </c>
      <c r="L48" s="20" t="s">
        <v>182</v>
      </c>
      <c r="M48" s="18" t="s">
        <v>182</v>
      </c>
      <c r="N48" s="20" t="s">
        <v>182</v>
      </c>
      <c r="O48" s="18" t="s">
        <v>182</v>
      </c>
      <c r="P48" s="20" t="s">
        <v>182</v>
      </c>
      <c r="Q48" s="18" t="s">
        <v>182</v>
      </c>
      <c r="R48" s="20" t="s">
        <v>182</v>
      </c>
      <c r="S48" s="18" t="n">
        <v>462.92665669</v>
      </c>
      <c r="T48" s="20" t="n">
        <v>18.85246781</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(971.0/B50*100)</f>
        <v/>
      </c>
      <c r="D50" s="19" t="n">
        <v>10824</v>
      </c>
      <c r="E50" s="18" t="n">
        <v>391.24882477</v>
      </c>
      <c r="F50" s="20" t="n">
        <v>2.52263295</v>
      </c>
      <c r="G50" s="18" t="n">
        <v>401.10377562</v>
      </c>
      <c r="H50" s="20" t="n">
        <v>3.57904789</v>
      </c>
      <c r="I50" s="18" t="n">
        <v>396.63888741</v>
      </c>
      <c r="J50" s="20" t="n">
        <v>3.07248107</v>
      </c>
      <c r="K50" s="18" t="s">
        <v>182</v>
      </c>
      <c r="L50" s="20" t="s">
        <v>182</v>
      </c>
      <c r="M50" s="18" t="s">
        <v>182</v>
      </c>
      <c r="N50" s="20" t="s">
        <v>182</v>
      </c>
      <c r="O50" s="18" t="s">
        <v>182</v>
      </c>
      <c r="P50" s="20" t="s">
        <v>182</v>
      </c>
      <c r="Q50" s="18" t="s">
        <v>182</v>
      </c>
      <c r="R50" s="20" t="s">
        <v>182</v>
      </c>
      <c r="S50" s="18" t="n">
        <v>354.87199654</v>
      </c>
      <c r="T50" s="20" t="n">
        <v>8.11069599</v>
      </c>
    </row>
    <row r="51" spans="1:20">
      <c r="A51" s="15" t="s">
        <v>226</v>
      </c>
      <c r="B51" s="17" t="n">
        <v>6866</v>
      </c>
      <c r="C51" s="18">
        <f>(114.0/B51*100)</f>
        <v/>
      </c>
      <c r="D51" s="19" t="n">
        <v>6752</v>
      </c>
      <c r="E51" s="18" t="n">
        <v>404.59301429</v>
      </c>
      <c r="F51" s="20" t="n">
        <v>3.53496162</v>
      </c>
      <c r="G51" s="18" t="n">
        <v>408.51032913</v>
      </c>
      <c r="H51" s="20" t="n">
        <v>4.71366831</v>
      </c>
      <c r="I51" s="18" t="n">
        <v>404.96889208</v>
      </c>
      <c r="J51" s="20" t="n">
        <v>3.13847015</v>
      </c>
      <c r="K51" s="18" t="s">
        <v>182</v>
      </c>
      <c r="L51" s="20" t="s">
        <v>182</v>
      </c>
      <c r="M51" s="18" t="s">
        <v>182</v>
      </c>
      <c r="N51" s="20" t="s">
        <v>182</v>
      </c>
      <c r="O51" s="18" t="n">
        <v>380.5422133</v>
      </c>
      <c r="P51" s="20" t="n">
        <v>4.31283207</v>
      </c>
      <c r="Q51" s="18" t="s">
        <v>182</v>
      </c>
      <c r="R51" s="20" t="s">
        <v>182</v>
      </c>
      <c r="S51" s="18" t="n">
        <v>376.92084081</v>
      </c>
      <c r="T51" s="20" t="n">
        <v>5.55419007</v>
      </c>
    </row>
    <row r="52" spans="1:20">
      <c r="A52" s="15" t="s">
        <v>227</v>
      </c>
      <c r="B52" s="17" t="n">
        <v>5809</v>
      </c>
      <c r="C52" s="18">
        <f>(116.0/B52*100)</f>
        <v/>
      </c>
      <c r="D52" s="19" t="n">
        <v>5693</v>
      </c>
      <c r="E52" s="18" t="n">
        <v>456.22774908</v>
      </c>
      <c r="F52" s="20" t="n">
        <v>3.28290125</v>
      </c>
      <c r="G52" s="18" t="n">
        <v>455.69416449</v>
      </c>
      <c r="H52" s="20" t="n">
        <v>4.40706803</v>
      </c>
      <c r="I52" s="18" t="n">
        <v>484.41936704</v>
      </c>
      <c r="J52" s="20" t="n">
        <v>3.49045349</v>
      </c>
      <c r="K52" s="18" t="s">
        <v>182</v>
      </c>
      <c r="L52" s="20" t="s">
        <v>182</v>
      </c>
      <c r="M52" s="18" t="s">
        <v>182</v>
      </c>
      <c r="N52" s="20" t="s">
        <v>182</v>
      </c>
      <c r="O52" s="18" t="s">
        <v>182</v>
      </c>
      <c r="P52" s="20" t="s">
        <v>182</v>
      </c>
      <c r="Q52" s="18" t="s">
        <v>182</v>
      </c>
      <c r="R52" s="20" t="s">
        <v>182</v>
      </c>
      <c r="S52" s="18" t="n">
        <v>375.64993692</v>
      </c>
      <c r="T52" s="20" t="n">
        <v>7.3646932</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(436.0/B54*100)</f>
        <v/>
      </c>
      <c r="D54" s="19" t="n">
        <v>4304</v>
      </c>
      <c r="E54" s="18" t="n">
        <v>332.50021573</v>
      </c>
      <c r="F54" s="20" t="n">
        <v>4.97278869</v>
      </c>
      <c r="G54" s="18" t="n">
        <v>338.16036813</v>
      </c>
      <c r="H54" s="20" t="n">
        <v>5.14813766</v>
      </c>
      <c r="I54" s="18" t="n">
        <v>338.5989755</v>
      </c>
      <c r="J54" s="20" t="n">
        <v>3.44888714</v>
      </c>
      <c r="K54" s="18" t="s">
        <v>182</v>
      </c>
      <c r="L54" s="20" t="s">
        <v>182</v>
      </c>
      <c r="M54" s="18" t="s">
        <v>182</v>
      </c>
      <c r="N54" s="20" t="s">
        <v>182</v>
      </c>
      <c r="O54" s="18" t="s">
        <v>182</v>
      </c>
      <c r="P54" s="20" t="s">
        <v>182</v>
      </c>
      <c r="Q54" s="18" t="s">
        <v>182</v>
      </c>
      <c r="R54" s="20" t="s">
        <v>182</v>
      </c>
      <c r="S54" s="18" t="n">
        <v>284.40374632</v>
      </c>
      <c r="T54" s="20" t="n">
        <v>4.46083904</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(78.0/B56*100)</f>
        <v/>
      </c>
      <c r="D56" s="19" t="n">
        <v>5281</v>
      </c>
      <c r="E56" s="18" t="n">
        <v>550.07482585</v>
      </c>
      <c r="F56" s="20" t="n">
        <v>3.18619752</v>
      </c>
      <c r="G56" s="18" t="n">
        <v>546.30310946</v>
      </c>
      <c r="H56" s="20" t="n">
        <v>3.99603036</v>
      </c>
      <c r="I56" s="18" t="n">
        <v>544.93139848</v>
      </c>
      <c r="J56" s="20" t="n">
        <v>5.4778518</v>
      </c>
      <c r="K56" s="18" t="s">
        <v>182</v>
      </c>
      <c r="L56" s="20" t="s">
        <v>182</v>
      </c>
      <c r="M56" s="18" t="s">
        <v>182</v>
      </c>
      <c r="N56" s="20" t="s">
        <v>182</v>
      </c>
      <c r="O56" s="18" t="s">
        <v>182</v>
      </c>
      <c r="P56" s="20" t="s">
        <v>182</v>
      </c>
      <c r="Q56" s="18" t="s">
        <v>182</v>
      </c>
      <c r="R56" s="20" t="s">
        <v>182</v>
      </c>
      <c r="S56" s="18" t="n">
        <v>473.46827166</v>
      </c>
      <c r="T56" s="20" t="n">
        <v>19.95950574</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(256.0/B61*100)</f>
        <v/>
      </c>
      <c r="D61" s="19" t="n">
        <v>6269</v>
      </c>
      <c r="E61" s="18" t="n">
        <v>471.82376217</v>
      </c>
      <c r="F61" s="20" t="n">
        <v>2.83375893</v>
      </c>
      <c r="G61" s="18" t="n">
        <v>480.80496635</v>
      </c>
      <c r="H61" s="20" t="n">
        <v>3.33372573</v>
      </c>
      <c r="I61" s="18" t="n">
        <v>498.68057148</v>
      </c>
      <c r="J61" s="20" t="n">
        <v>3.21041805</v>
      </c>
      <c r="K61" s="18" t="s">
        <v>182</v>
      </c>
      <c r="L61" s="20" t="s">
        <v>182</v>
      </c>
      <c r="M61" s="18" t="s">
        <v>182</v>
      </c>
      <c r="N61" s="20" t="s">
        <v>182</v>
      </c>
      <c r="O61" s="18" t="s">
        <v>182</v>
      </c>
      <c r="P61" s="20" t="s">
        <v>182</v>
      </c>
      <c r="Q61" s="18" t="s">
        <v>182</v>
      </c>
      <c r="R61" s="20" t="s">
        <v>182</v>
      </c>
      <c r="S61" s="18" t="n">
        <v>401.10295475</v>
      </c>
      <c r="T61" s="20" t="n">
        <v>8.670390449999999</v>
      </c>
    </row>
    <row r="62" spans="1:20">
      <c r="A62" s="15" t="s">
        <v>237</v>
      </c>
      <c r="B62" s="17" t="n">
        <v>4476</v>
      </c>
      <c r="C62" s="18">
        <f>(5.0/B62*100)</f>
        <v/>
      </c>
      <c r="D62" s="19" t="n">
        <v>4471</v>
      </c>
      <c r="E62" s="18" t="n">
        <v>547.67626753</v>
      </c>
      <c r="F62" s="20" t="n">
        <v>1.7106853</v>
      </c>
      <c r="G62" s="18" t="n">
        <v>541.45659438</v>
      </c>
      <c r="H62" s="20" t="n">
        <v>3.5220398</v>
      </c>
      <c r="I62" s="18" t="n">
        <v>540.95783247</v>
      </c>
      <c r="J62" s="20" t="n">
        <v>1.80435186</v>
      </c>
      <c r="K62" s="18" t="s">
        <v>182</v>
      </c>
      <c r="L62" s="20" t="s">
        <v>182</v>
      </c>
      <c r="M62" s="18" t="s">
        <v>182</v>
      </c>
      <c r="N62" s="20" t="s">
        <v>182</v>
      </c>
      <c r="O62" s="18" t="s">
        <v>182</v>
      </c>
      <c r="P62" s="20" t="s">
        <v>182</v>
      </c>
      <c r="Q62" s="18" t="s">
        <v>182</v>
      </c>
      <c r="R62" s="20" t="s">
        <v>182</v>
      </c>
      <c r="S62" s="18" t="n">
        <v>502.96204929</v>
      </c>
      <c r="T62" s="20" t="n">
        <v>15.72832963</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381.81815783</v>
      </c>
      <c r="F67" s="20" t="n">
        <v>3.22698062</v>
      </c>
      <c r="G67" s="18" t="n">
        <v>392.09973969</v>
      </c>
      <c r="H67" s="20" t="n">
        <v>3.24495024</v>
      </c>
      <c r="I67" s="18" t="n">
        <v>393.72089665</v>
      </c>
      <c r="J67" s="20" t="n">
        <v>4.4163855</v>
      </c>
      <c r="K67" s="18" t="s">
        <v>182</v>
      </c>
      <c r="L67" s="20" t="s">
        <v>182</v>
      </c>
      <c r="M67" s="18" t="s">
        <v>182</v>
      </c>
      <c r="N67" s="20" t="s">
        <v>182</v>
      </c>
      <c r="O67" s="18" t="s">
        <v>182</v>
      </c>
      <c r="P67" s="20" t="s">
        <v>182</v>
      </c>
      <c r="Q67" s="18" t="s">
        <v>182</v>
      </c>
      <c r="R67" s="20" t="s">
        <v>182</v>
      </c>
      <c r="S67" s="18" t="n">
        <v>297.99394186</v>
      </c>
      <c r="T67" s="20" t="n">
        <v>11.74364652</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491.03130444</v>
      </c>
      <c r="F70" s="20" t="n">
        <v>3.72251255</v>
      </c>
      <c r="G70" s="18" t="n">
        <v>503.56837551</v>
      </c>
      <c r="H70" s="20" t="n">
        <v>4.09899025</v>
      </c>
      <c r="I70" s="18" t="n">
        <v>511.63169838</v>
      </c>
      <c r="J70" s="20" t="n">
        <v>4.30535247</v>
      </c>
      <c r="K70" s="18" t="s">
        <v>182</v>
      </c>
      <c r="L70" s="20" t="s">
        <v>182</v>
      </c>
      <c r="M70" s="18" t="s">
        <v>182</v>
      </c>
      <c r="N70" s="20" t="s">
        <v>182</v>
      </c>
      <c r="O70" s="18" t="s">
        <v>182</v>
      </c>
      <c r="P70" s="20" t="s">
        <v>182</v>
      </c>
      <c r="Q70" s="18" t="s">
        <v>182</v>
      </c>
      <c r="R70" s="20" t="s">
        <v>182</v>
      </c>
      <c r="S70" s="18" t="n">
        <v>433.63479115</v>
      </c>
      <c r="T70" s="20" t="n">
        <v>6.63235629</v>
      </c>
    </row>
    <row r="71" spans="1:20">
      <c r="A71" s="15" t="s">
        <v>246</v>
      </c>
      <c r="B71" s="17" t="n">
        <v>6115</v>
      </c>
      <c r="C71" s="18">
        <f>(109.0/B71*100)</f>
        <v/>
      </c>
      <c r="D71" s="19" t="n">
        <v>6006</v>
      </c>
      <c r="E71" s="18" t="n">
        <v>552.12208729</v>
      </c>
      <c r="F71" s="20" t="n">
        <v>2.08622304</v>
      </c>
      <c r="G71" s="18" t="n">
        <v>576.54572116</v>
      </c>
      <c r="H71" s="20" t="n">
        <v>2.91633779</v>
      </c>
      <c r="I71" s="18" t="n">
        <v>579.13495796</v>
      </c>
      <c r="J71" s="20" t="n">
        <v>2.95574748</v>
      </c>
      <c r="K71" s="18" t="s">
        <v>182</v>
      </c>
      <c r="L71" s="20" t="s">
        <v>182</v>
      </c>
      <c r="M71" s="18" t="s">
        <v>182</v>
      </c>
      <c r="N71" s="20" t="s">
        <v>182</v>
      </c>
      <c r="O71" s="18" t="s">
        <v>182</v>
      </c>
      <c r="P71" s="20" t="s">
        <v>182</v>
      </c>
      <c r="Q71" s="18" t="s">
        <v>182</v>
      </c>
      <c r="R71" s="20" t="s">
        <v>182</v>
      </c>
      <c r="S71" s="18" t="n">
        <v>482.63288412</v>
      </c>
      <c r="T71" s="20" t="n">
        <v>13.49819059</v>
      </c>
    </row>
    <row r="72" spans="1:20">
      <c r="A72" s="15" t="s">
        <v>247</v>
      </c>
      <c r="B72" s="17" t="n">
        <v>7708</v>
      </c>
      <c r="C72" s="18">
        <f>(8.0/B72*100)</f>
        <v/>
      </c>
      <c r="D72" s="19" t="n">
        <v>7700</v>
      </c>
      <c r="E72" s="18" t="n">
        <v>544.8516482700001</v>
      </c>
      <c r="F72" s="20" t="n">
        <v>4.77879985</v>
      </c>
      <c r="G72" s="18" t="n">
        <v>547.30314116</v>
      </c>
      <c r="H72" s="20" t="n">
        <v>4.00483229</v>
      </c>
      <c r="I72" s="18" t="n">
        <v>539.46286982</v>
      </c>
      <c r="J72" s="20" t="n">
        <v>3.545688</v>
      </c>
      <c r="K72" s="18" t="s">
        <v>182</v>
      </c>
      <c r="L72" s="20" t="s">
        <v>182</v>
      </c>
      <c r="M72" s="18" t="s">
        <v>182</v>
      </c>
      <c r="N72" s="20" t="s">
        <v>182</v>
      </c>
      <c r="O72" s="18" t="s">
        <v>182</v>
      </c>
      <c r="P72" s="20" t="s">
        <v>182</v>
      </c>
      <c r="Q72" s="18" t="s">
        <v>182</v>
      </c>
      <c r="R72" s="20" t="s">
        <v>182</v>
      </c>
      <c r="S72" s="18" t="n">
        <v>479.70605983</v>
      </c>
      <c r="T72" s="20" t="n">
        <v>23.75400737</v>
      </c>
    </row>
    <row r="73" spans="1:20">
      <c r="A73" s="15" t="s">
        <v>248</v>
      </c>
      <c r="B73" s="17" t="n">
        <v>8249</v>
      </c>
      <c r="C73" s="18">
        <f>(225.0/B73*100)</f>
        <v/>
      </c>
      <c r="D73" s="19" t="n">
        <v>8024</v>
      </c>
      <c r="E73" s="18" t="n">
        <v>416.20014673</v>
      </c>
      <c r="F73" s="20" t="n">
        <v>3.0581054</v>
      </c>
      <c r="G73" s="18" t="n">
        <v>424.61585314</v>
      </c>
      <c r="H73" s="20" t="n">
        <v>4.81715445</v>
      </c>
      <c r="I73" s="18" t="n">
        <v>411.21213681</v>
      </c>
      <c r="J73" s="20" t="n">
        <v>4.34783038</v>
      </c>
      <c r="K73" s="18" t="s">
        <v>182</v>
      </c>
      <c r="L73" s="20" t="s">
        <v>182</v>
      </c>
      <c r="M73" s="18" t="s">
        <v>182</v>
      </c>
      <c r="N73" s="20" t="s">
        <v>182</v>
      </c>
      <c r="O73" s="18" t="s">
        <v>182</v>
      </c>
      <c r="P73" s="20" t="s">
        <v>182</v>
      </c>
      <c r="Q73" s="18" t="s">
        <v>182</v>
      </c>
      <c r="R73" s="20" t="s">
        <v>182</v>
      </c>
      <c r="S73" s="18" t="n">
        <v>369.60826915</v>
      </c>
      <c r="T73" s="20" t="n">
        <v>10.52897553</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(271.0/B77*100)</f>
        <v/>
      </c>
      <c r="D77" s="19" t="n">
        <v>5791</v>
      </c>
      <c r="E77" s="18" t="n">
        <v>411.91324165</v>
      </c>
      <c r="F77" s="20" t="n">
        <v>3.75668366</v>
      </c>
      <c r="G77" s="18" t="n">
        <v>431.95567228</v>
      </c>
      <c r="H77" s="20" t="n">
        <v>3.70593895</v>
      </c>
      <c r="I77" s="18" t="n">
        <v>441.95458858</v>
      </c>
      <c r="J77" s="20" t="n">
        <v>3.61537913</v>
      </c>
      <c r="K77" s="18" t="s">
        <v>182</v>
      </c>
      <c r="L77" s="20" t="s">
        <v>182</v>
      </c>
      <c r="M77" s="18" t="s">
        <v>182</v>
      </c>
      <c r="N77" s="20" t="s">
        <v>182</v>
      </c>
      <c r="O77" s="18" t="s">
        <v>182</v>
      </c>
      <c r="P77" s="20" t="s">
        <v>182</v>
      </c>
      <c r="Q77" s="18" t="s">
        <v>182</v>
      </c>
      <c r="R77" s="20" t="s">
        <v>182</v>
      </c>
      <c r="S77" s="18" t="n">
        <v>361.44207884</v>
      </c>
      <c r="T77" s="20" t="n">
        <v>3.69041898</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287</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492.16128577</v>
      </c>
      <c r="F7" s="20" t="n">
        <v>1.79114013</v>
      </c>
      <c r="G7" s="18" t="n">
        <v>499.49418523</v>
      </c>
      <c r="H7" s="20" t="n">
        <v>3.13084113</v>
      </c>
      <c r="I7" s="18" t="n">
        <v>510.36648003</v>
      </c>
      <c r="J7" s="20" t="n">
        <v>2.54807694</v>
      </c>
      <c r="K7" s="18" t="s">
        <v>182</v>
      </c>
      <c r="L7" s="20" t="s">
        <v>182</v>
      </c>
      <c r="M7" s="18" t="s">
        <v>182</v>
      </c>
      <c r="N7" s="20" t="s">
        <v>182</v>
      </c>
      <c r="O7" s="18" t="s">
        <v>182</v>
      </c>
      <c r="P7" s="20" t="s">
        <v>182</v>
      </c>
      <c r="Q7" s="18" t="s">
        <v>182</v>
      </c>
      <c r="R7" s="20" t="s">
        <v>182</v>
      </c>
      <c r="S7" s="18" t="n">
        <v>433.86657848</v>
      </c>
      <c r="T7" s="20" t="n">
        <v>7.53165505</v>
      </c>
    </row>
    <row r="8" spans="1:20">
      <c r="A8" s="15" t="s">
        <v>183</v>
      </c>
      <c r="B8" s="17" t="n">
        <v>7007</v>
      </c>
      <c r="C8" s="18">
        <f>(128.0/B8*100)</f>
        <v/>
      </c>
      <c r="D8" s="19" t="n">
        <v>6879</v>
      </c>
      <c r="E8" s="18" t="n">
        <v>483.41670448</v>
      </c>
      <c r="F8" s="20" t="n">
        <v>4.12695741</v>
      </c>
      <c r="G8" s="18" t="n">
        <v>477.64179434</v>
      </c>
      <c r="H8" s="20" t="n">
        <v>6.03411073</v>
      </c>
      <c r="I8" s="18" t="n">
        <v>518.6815819</v>
      </c>
      <c r="J8" s="20" t="n">
        <v>2.84311637</v>
      </c>
      <c r="K8" s="18" t="s">
        <v>182</v>
      </c>
      <c r="L8" s="20" t="s">
        <v>182</v>
      </c>
      <c r="M8" s="18" t="s">
        <v>182</v>
      </c>
      <c r="N8" s="20" t="s">
        <v>182</v>
      </c>
      <c r="O8" s="18" t="n">
        <v>301.63126691</v>
      </c>
      <c r="P8" s="20" t="n">
        <v>25.14921031</v>
      </c>
      <c r="Q8" s="18" t="s">
        <v>182</v>
      </c>
      <c r="R8" s="20" t="s">
        <v>182</v>
      </c>
      <c r="S8" s="18" t="n">
        <v>416.59237389</v>
      </c>
      <c r="T8" s="20" t="n">
        <v>7.73996417</v>
      </c>
    </row>
    <row r="9" spans="1:20">
      <c r="A9" s="15" t="s">
        <v>184</v>
      </c>
      <c r="B9" s="17" t="n">
        <v>9651</v>
      </c>
      <c r="C9" s="18">
        <f>(475.0/B9*100)</f>
        <v/>
      </c>
      <c r="D9" s="19" t="n">
        <v>9176</v>
      </c>
      <c r="E9" s="18" t="n">
        <v>493.3034218</v>
      </c>
      <c r="F9" s="20" t="n">
        <v>3.47917226</v>
      </c>
      <c r="G9" s="18" t="n">
        <v>510.79574965</v>
      </c>
      <c r="H9" s="20" t="n">
        <v>4.20347023</v>
      </c>
      <c r="I9" s="18" t="n">
        <v>532.40147268</v>
      </c>
      <c r="J9" s="20" t="n">
        <v>2.77085449</v>
      </c>
      <c r="K9" s="18" t="s">
        <v>182</v>
      </c>
      <c r="L9" s="20" t="s">
        <v>182</v>
      </c>
      <c r="M9" s="18" t="s">
        <v>182</v>
      </c>
      <c r="N9" s="20" t="s">
        <v>182</v>
      </c>
      <c r="O9" s="18" t="n">
        <v>357.98454354</v>
      </c>
      <c r="P9" s="20" t="n">
        <v>11.51846445</v>
      </c>
      <c r="Q9" s="18" t="s">
        <v>182</v>
      </c>
      <c r="R9" s="20" t="s">
        <v>182</v>
      </c>
      <c r="S9" s="18" t="n">
        <v>424.92020512</v>
      </c>
      <c r="T9" s="20" t="n">
        <v>6.85152151</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(102.0/B11*100)</f>
        <v/>
      </c>
      <c r="D11" s="19" t="n">
        <v>6951</v>
      </c>
      <c r="E11" s="18" t="n">
        <v>409.68302715</v>
      </c>
      <c r="F11" s="20" t="n">
        <v>3.2463435</v>
      </c>
      <c r="G11" s="18" t="n">
        <v>415.24088832</v>
      </c>
      <c r="H11" s="20" t="n">
        <v>3.73881599</v>
      </c>
      <c r="I11" s="18" t="n">
        <v>441.04899616</v>
      </c>
      <c r="J11" s="20" t="n">
        <v>3.37689834</v>
      </c>
      <c r="K11" s="18" t="s">
        <v>182</v>
      </c>
      <c r="L11" s="20" t="s">
        <v>182</v>
      </c>
      <c r="M11" s="18" t="s">
        <v>182</v>
      </c>
      <c r="N11" s="20" t="s">
        <v>182</v>
      </c>
      <c r="O11" s="18" t="s">
        <v>182</v>
      </c>
      <c r="P11" s="20" t="s">
        <v>182</v>
      </c>
      <c r="Q11" s="18" t="s">
        <v>182</v>
      </c>
      <c r="R11" s="20" t="s">
        <v>182</v>
      </c>
      <c r="S11" s="18" t="n">
        <v>370.5503155</v>
      </c>
      <c r="T11" s="20" t="n">
        <v>7.58249318</v>
      </c>
    </row>
    <row r="12" spans="1:20">
      <c r="A12" s="15" t="s">
        <v>187</v>
      </c>
      <c r="B12" s="17" t="n">
        <v>6894</v>
      </c>
      <c r="C12" s="18">
        <f>(125.0/B12*100)</f>
        <v/>
      </c>
      <c r="D12" s="19" t="n">
        <v>6769</v>
      </c>
      <c r="E12" s="18" t="n">
        <v>476.20855537</v>
      </c>
      <c r="F12" s="20" t="n">
        <v>3.39657413</v>
      </c>
      <c r="G12" s="18" t="n">
        <v>485.78989556</v>
      </c>
      <c r="H12" s="20" t="n">
        <v>4.64057214</v>
      </c>
      <c r="I12" s="18" t="n">
        <v>512.7418636899999</v>
      </c>
      <c r="J12" s="20" t="n">
        <v>2.23878159</v>
      </c>
      <c r="K12" s="18" t="s">
        <v>182</v>
      </c>
      <c r="L12" s="20" t="s">
        <v>182</v>
      </c>
      <c r="M12" s="18" t="s">
        <v>182</v>
      </c>
      <c r="N12" s="20" t="s">
        <v>182</v>
      </c>
      <c r="O12" s="18" t="n">
        <v>340.98506961</v>
      </c>
      <c r="P12" s="20" t="n">
        <v>12.52444664</v>
      </c>
      <c r="Q12" s="18" t="s">
        <v>182</v>
      </c>
      <c r="R12" s="20" t="s">
        <v>182</v>
      </c>
      <c r="S12" s="18" t="n">
        <v>418.27189565</v>
      </c>
      <c r="T12" s="20" t="n">
        <v>7.03164214</v>
      </c>
    </row>
    <row r="13" spans="1:20">
      <c r="A13" s="15" t="s">
        <v>188</v>
      </c>
      <c r="B13" s="17" t="n">
        <v>7161</v>
      </c>
      <c r="C13" s="18">
        <f>(301.0/B13*100)</f>
        <v/>
      </c>
      <c r="D13" s="19" t="n">
        <v>6860</v>
      </c>
      <c r="E13" s="18" t="n">
        <v>499.78267662</v>
      </c>
      <c r="F13" s="20" t="n">
        <v>2.90964373</v>
      </c>
      <c r="G13" s="18" t="n">
        <v>524.414174</v>
      </c>
      <c r="H13" s="20" t="n">
        <v>3.47424826</v>
      </c>
      <c r="I13" s="18" t="n">
        <v>529.33776507</v>
      </c>
      <c r="J13" s="20" t="n">
        <v>2.23447244</v>
      </c>
      <c r="K13" s="18" t="s">
        <v>182</v>
      </c>
      <c r="L13" s="20" t="s">
        <v>182</v>
      </c>
      <c r="M13" s="18" t="s">
        <v>182</v>
      </c>
      <c r="N13" s="20" t="s">
        <v>182</v>
      </c>
      <c r="O13" s="18" t="n">
        <v>447.51533769</v>
      </c>
      <c r="P13" s="20" t="n">
        <v>5.97365007</v>
      </c>
      <c r="Q13" s="18" t="s">
        <v>182</v>
      </c>
      <c r="R13" s="20" t="s">
        <v>182</v>
      </c>
      <c r="S13" s="18" t="n">
        <v>438.14197219</v>
      </c>
      <c r="T13" s="20" t="n">
        <v>5.18265969</v>
      </c>
    </row>
    <row r="14" spans="1:20">
      <c r="A14" s="15" t="s">
        <v>189</v>
      </c>
      <c r="B14" s="17" t="n">
        <v>5587</v>
      </c>
      <c r="C14" s="18">
        <f>(185.0/B14*100)</f>
        <v/>
      </c>
      <c r="D14" s="19" t="n">
        <v>5402</v>
      </c>
      <c r="E14" s="18" t="n">
        <v>502.1940616</v>
      </c>
      <c r="F14" s="20" t="n">
        <v>2.9106634</v>
      </c>
      <c r="G14" s="18" t="n">
        <v>518.36338878</v>
      </c>
      <c r="H14" s="20" t="n">
        <v>3.01943747</v>
      </c>
      <c r="I14" s="18" t="n">
        <v>530.82242719</v>
      </c>
      <c r="J14" s="20" t="n">
        <v>2.38361766</v>
      </c>
      <c r="K14" s="18" t="s">
        <v>182</v>
      </c>
      <c r="L14" s="20" t="s">
        <v>182</v>
      </c>
      <c r="M14" s="18" t="s">
        <v>182</v>
      </c>
      <c r="N14" s="20" t="s">
        <v>182</v>
      </c>
      <c r="O14" s="18" t="s">
        <v>182</v>
      </c>
      <c r="P14" s="20" t="s">
        <v>182</v>
      </c>
      <c r="Q14" s="18" t="s">
        <v>182</v>
      </c>
      <c r="R14" s="20" t="s">
        <v>182</v>
      </c>
      <c r="S14" s="18" t="n">
        <v>472.80348028</v>
      </c>
      <c r="T14" s="20" t="n">
        <v>12.04283595</v>
      </c>
    </row>
    <row r="15" spans="1:20">
      <c r="A15" s="15" t="s">
        <v>190</v>
      </c>
      <c r="B15" s="17" t="n">
        <v>5882</v>
      </c>
      <c r="C15" s="18">
        <f>(131.0/B15*100)</f>
        <v/>
      </c>
      <c r="D15" s="19" t="n">
        <v>5751</v>
      </c>
      <c r="E15" s="18" t="n">
        <v>503.58475672</v>
      </c>
      <c r="F15" s="20" t="n">
        <v>2.88261846</v>
      </c>
      <c r="G15" s="18" t="n">
        <v>512.06467148</v>
      </c>
      <c r="H15" s="20" t="n">
        <v>3.27285985</v>
      </c>
      <c r="I15" s="18" t="n">
        <v>526.69647795</v>
      </c>
      <c r="J15" s="20" t="n">
        <v>2.55686375</v>
      </c>
      <c r="K15" s="18" t="s">
        <v>182</v>
      </c>
      <c r="L15" s="20" t="s">
        <v>182</v>
      </c>
      <c r="M15" s="18" t="s">
        <v>182</v>
      </c>
      <c r="N15" s="20" t="s">
        <v>182</v>
      </c>
      <c r="O15" s="18" t="n">
        <v>368.85220715</v>
      </c>
      <c r="P15" s="20" t="n">
        <v>14.5875493</v>
      </c>
      <c r="Q15" s="18" t="s">
        <v>182</v>
      </c>
      <c r="R15" s="20" t="s">
        <v>182</v>
      </c>
      <c r="S15" s="18" t="n">
        <v>451.39307123</v>
      </c>
      <c r="T15" s="20" t="n">
        <v>7.64536321</v>
      </c>
    </row>
    <row r="16" spans="1:20">
      <c r="A16" s="15" t="s">
        <v>191</v>
      </c>
      <c r="B16" s="17" t="n">
        <v>6108</v>
      </c>
      <c r="C16" s="18">
        <f>(244.0/B16*100)</f>
        <v/>
      </c>
      <c r="D16" s="19" t="n">
        <v>5864</v>
      </c>
      <c r="E16" s="18" t="n">
        <v>495.8261241</v>
      </c>
      <c r="F16" s="20" t="n">
        <v>2.43360436</v>
      </c>
      <c r="G16" s="18" t="n">
        <v>486.46067812</v>
      </c>
      <c r="H16" s="20" t="n">
        <v>5.23127408</v>
      </c>
      <c r="I16" s="18" t="n">
        <v>517.45540103</v>
      </c>
      <c r="J16" s="20" t="n">
        <v>3.20699878</v>
      </c>
      <c r="K16" s="18" t="s">
        <v>182</v>
      </c>
      <c r="L16" s="20" t="s">
        <v>182</v>
      </c>
      <c r="M16" s="18" t="s">
        <v>182</v>
      </c>
      <c r="N16" s="20" t="s">
        <v>182</v>
      </c>
      <c r="O16" s="18" t="s">
        <v>182</v>
      </c>
      <c r="P16" s="20" t="s">
        <v>182</v>
      </c>
      <c r="Q16" s="18" t="s">
        <v>182</v>
      </c>
      <c r="R16" s="20" t="s">
        <v>182</v>
      </c>
      <c r="S16" s="18" t="n">
        <v>403.97829397</v>
      </c>
      <c r="T16" s="20" t="n">
        <v>7.1789824</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440.46699237</v>
      </c>
      <c r="F18" s="20" t="n">
        <v>3.77387776</v>
      </c>
      <c r="G18" s="18" t="n">
        <v>456.34843801</v>
      </c>
      <c r="H18" s="20" t="n">
        <v>4.37769495</v>
      </c>
      <c r="I18" s="18" t="n">
        <v>477.11000993</v>
      </c>
      <c r="J18" s="20" t="n">
        <v>4.26951093</v>
      </c>
      <c r="K18" s="18" t="s">
        <v>182</v>
      </c>
      <c r="L18" s="20" t="s">
        <v>182</v>
      </c>
      <c r="M18" s="18" t="s">
        <v>182</v>
      </c>
      <c r="N18" s="20" t="s">
        <v>182</v>
      </c>
      <c r="O18" s="18" t="s">
        <v>182</v>
      </c>
      <c r="P18" s="20" t="s">
        <v>182</v>
      </c>
      <c r="Q18" s="18" t="s">
        <v>182</v>
      </c>
      <c r="R18" s="20" t="s">
        <v>182</v>
      </c>
      <c r="S18" s="18" t="n">
        <v>392.78205414</v>
      </c>
      <c r="T18" s="20" t="n">
        <v>8.89996144</v>
      </c>
    </row>
    <row r="19" spans="1:20">
      <c r="A19" s="15" t="s">
        <v>194</v>
      </c>
      <c r="B19" s="17" t="n">
        <v>5658</v>
      </c>
      <c r="C19" s="18">
        <f>(123.0/B19*100)</f>
        <v/>
      </c>
      <c r="D19" s="19" t="n">
        <v>5535</v>
      </c>
      <c r="E19" s="18" t="n">
        <v>454.51672047</v>
      </c>
      <c r="F19" s="20" t="n">
        <v>3.73180751</v>
      </c>
      <c r="G19" s="18" t="n">
        <v>474.90028738</v>
      </c>
      <c r="H19" s="20" t="n">
        <v>3.98495946</v>
      </c>
      <c r="I19" s="18" t="n">
        <v>498.1954284</v>
      </c>
      <c r="J19" s="20" t="n">
        <v>3.11835425</v>
      </c>
      <c r="K19" s="18" t="s">
        <v>182</v>
      </c>
      <c r="L19" s="20" t="s">
        <v>182</v>
      </c>
      <c r="M19" s="18" t="s">
        <v>182</v>
      </c>
      <c r="N19" s="20" t="s">
        <v>182</v>
      </c>
      <c r="O19" s="18" t="s">
        <v>182</v>
      </c>
      <c r="P19" s="20" t="s">
        <v>182</v>
      </c>
      <c r="Q19" s="18" t="s">
        <v>182</v>
      </c>
      <c r="R19" s="20" t="s">
        <v>182</v>
      </c>
      <c r="S19" s="18" t="n">
        <v>386.84132071</v>
      </c>
      <c r="T19" s="20" t="n">
        <v>8.78390413</v>
      </c>
    </row>
    <row r="20" spans="1:20">
      <c r="A20" s="15" t="s">
        <v>195</v>
      </c>
      <c r="B20" s="17" t="n">
        <v>3371</v>
      </c>
      <c r="C20" s="18">
        <f>(81.0/B20*100)</f>
        <v/>
      </c>
      <c r="D20" s="19" t="n">
        <v>3290</v>
      </c>
      <c r="E20" s="18" t="n">
        <v>459.71729657</v>
      </c>
      <c r="F20" s="20" t="n">
        <v>3.81215658</v>
      </c>
      <c r="G20" s="18" t="n">
        <v>480.27268605</v>
      </c>
      <c r="H20" s="20" t="n">
        <v>3.74647488</v>
      </c>
      <c r="I20" s="18" t="n">
        <v>506.79641643</v>
      </c>
      <c r="J20" s="20" t="n">
        <v>2.71155411</v>
      </c>
      <c r="K20" s="18" t="s">
        <v>182</v>
      </c>
      <c r="L20" s="20" t="s">
        <v>182</v>
      </c>
      <c r="M20" s="18" t="s">
        <v>182</v>
      </c>
      <c r="N20" s="20" t="s">
        <v>182</v>
      </c>
      <c r="O20" s="18" t="s">
        <v>182</v>
      </c>
      <c r="P20" s="20" t="s">
        <v>182</v>
      </c>
      <c r="Q20" s="18" t="s">
        <v>182</v>
      </c>
      <c r="R20" s="20" t="s">
        <v>182</v>
      </c>
      <c r="S20" s="18" t="n">
        <v>420.65123611</v>
      </c>
      <c r="T20" s="20" t="n">
        <v>11.04080369</v>
      </c>
    </row>
    <row r="21" spans="1:20">
      <c r="A21" s="15" t="s">
        <v>196</v>
      </c>
      <c r="B21" s="17" t="n">
        <v>5741</v>
      </c>
      <c r="C21" s="18">
        <f>(73.0/B21*100)</f>
        <v/>
      </c>
      <c r="D21" s="19" t="n">
        <v>5668</v>
      </c>
      <c r="E21" s="18" t="n">
        <v>483.16668417</v>
      </c>
      <c r="F21" s="20" t="n">
        <v>3.14144181</v>
      </c>
      <c r="G21" s="18" t="n">
        <v>500.39709201</v>
      </c>
      <c r="H21" s="20" t="n">
        <v>3.2505194</v>
      </c>
      <c r="I21" s="18" t="n">
        <v>516.38564934</v>
      </c>
      <c r="J21" s="20" t="n">
        <v>2.2454639</v>
      </c>
      <c r="K21" s="18" t="s">
        <v>182</v>
      </c>
      <c r="L21" s="20" t="s">
        <v>182</v>
      </c>
      <c r="M21" s="18" t="s">
        <v>182</v>
      </c>
      <c r="N21" s="20" t="s">
        <v>182</v>
      </c>
      <c r="O21" s="18" t="s">
        <v>182</v>
      </c>
      <c r="P21" s="20" t="s">
        <v>182</v>
      </c>
      <c r="Q21" s="18" t="s">
        <v>182</v>
      </c>
      <c r="R21" s="20" t="s">
        <v>182</v>
      </c>
      <c r="S21" s="18" t="n">
        <v>440.57761465</v>
      </c>
      <c r="T21" s="20" t="n">
        <v>9.82543663</v>
      </c>
    </row>
    <row r="22" spans="1:20">
      <c r="A22" s="15" t="s">
        <v>197</v>
      </c>
      <c r="B22" s="17" t="n">
        <v>6598</v>
      </c>
      <c r="C22" s="18">
        <f>(98.0/B22*100)</f>
        <v/>
      </c>
      <c r="D22" s="19" t="n">
        <v>6500</v>
      </c>
      <c r="E22" s="18" t="n">
        <v>439.43239669</v>
      </c>
      <c r="F22" s="20" t="n">
        <v>5.13247298</v>
      </c>
      <c r="G22" s="18" t="n">
        <v>455.26641491</v>
      </c>
      <c r="H22" s="20" t="n">
        <v>5.80489899</v>
      </c>
      <c r="I22" s="18" t="n">
        <v>503.69479844</v>
      </c>
      <c r="J22" s="20" t="n">
        <v>3.93066635</v>
      </c>
      <c r="K22" s="18" t="s">
        <v>182</v>
      </c>
      <c r="L22" s="20" t="s">
        <v>182</v>
      </c>
      <c r="M22" s="18" t="s">
        <v>182</v>
      </c>
      <c r="N22" s="20" t="s">
        <v>182</v>
      </c>
      <c r="O22" s="18" t="n">
        <v>465.3184081</v>
      </c>
      <c r="P22" s="20" t="n">
        <v>9.52311205</v>
      </c>
      <c r="Q22" s="18" t="s">
        <v>182</v>
      </c>
      <c r="R22" s="20" t="s">
        <v>182</v>
      </c>
      <c r="S22" s="18" t="n">
        <v>384.88360921</v>
      </c>
      <c r="T22" s="20" t="n">
        <v>7.83343333</v>
      </c>
    </row>
    <row r="23" spans="1:20">
      <c r="A23" s="15" t="s">
        <v>198</v>
      </c>
      <c r="B23" s="17" t="n">
        <v>11583</v>
      </c>
      <c r="C23" s="18">
        <f>(505.0/B23*100)</f>
        <v/>
      </c>
      <c r="D23" s="19" t="n">
        <v>11078</v>
      </c>
      <c r="E23" s="18" t="n">
        <v>482.99936366</v>
      </c>
      <c r="F23" s="20" t="n">
        <v>3.32426724</v>
      </c>
      <c r="G23" s="18" t="n">
        <v>497.49432191</v>
      </c>
      <c r="H23" s="20" t="n">
        <v>5.53198666</v>
      </c>
      <c r="I23" s="18" t="n">
        <v>501.23395152</v>
      </c>
      <c r="J23" s="20" t="n">
        <v>3.2706325</v>
      </c>
      <c r="K23" s="18" t="s">
        <v>182</v>
      </c>
      <c r="L23" s="20" t="s">
        <v>182</v>
      </c>
      <c r="M23" s="18" t="s">
        <v>182</v>
      </c>
      <c r="N23" s="20" t="s">
        <v>182</v>
      </c>
      <c r="O23" s="18" t="s">
        <v>182</v>
      </c>
      <c r="P23" s="20" t="s">
        <v>182</v>
      </c>
      <c r="Q23" s="18" t="s">
        <v>182</v>
      </c>
      <c r="R23" s="20" t="s">
        <v>182</v>
      </c>
      <c r="S23" s="18" t="n">
        <v>427.76824161</v>
      </c>
      <c r="T23" s="20" t="n">
        <v>7.98531272</v>
      </c>
    </row>
    <row r="24" spans="1:20">
      <c r="A24" s="15" t="s">
        <v>199</v>
      </c>
      <c r="B24" s="17" t="n">
        <v>6647</v>
      </c>
      <c r="C24" s="18">
        <f>(13.0/B24*100)</f>
        <v/>
      </c>
      <c r="D24" s="19" t="n">
        <v>6634</v>
      </c>
      <c r="E24" s="18" t="n">
        <v>529.4849662</v>
      </c>
      <c r="F24" s="20" t="n">
        <v>7.14209364</v>
      </c>
      <c r="G24" s="18" t="n">
        <v>537.24576486</v>
      </c>
      <c r="H24" s="20" t="n">
        <v>4.43994362</v>
      </c>
      <c r="I24" s="18" t="n">
        <v>535.52130983</v>
      </c>
      <c r="J24" s="20" t="n">
        <v>2.75611492</v>
      </c>
      <c r="K24" s="18" t="s">
        <v>182</v>
      </c>
      <c r="L24" s="20" t="s">
        <v>182</v>
      </c>
      <c r="M24" s="18" t="s">
        <v>182</v>
      </c>
      <c r="N24" s="20" t="s">
        <v>182</v>
      </c>
      <c r="O24" s="18" t="s">
        <v>182</v>
      </c>
      <c r="P24" s="20" t="s">
        <v>182</v>
      </c>
      <c r="Q24" s="18" t="s">
        <v>182</v>
      </c>
      <c r="R24" s="20" t="s">
        <v>182</v>
      </c>
      <c r="S24" s="18" t="n">
        <v>462.19929792</v>
      </c>
      <c r="T24" s="20" t="n">
        <v>10.44512868</v>
      </c>
    </row>
    <row r="25" spans="1:20">
      <c r="A25" s="15" t="s">
        <v>200</v>
      </c>
      <c r="B25" s="17" t="n">
        <v>5581</v>
      </c>
      <c r="C25" s="18">
        <f>(28.0/B25*100)</f>
        <v/>
      </c>
      <c r="D25" s="19" t="n">
        <v>5553</v>
      </c>
      <c r="E25" s="18" t="n">
        <v>507.38543151</v>
      </c>
      <c r="F25" s="20" t="n">
        <v>6.98553833</v>
      </c>
      <c r="G25" s="18" t="n">
        <v>531.88971097</v>
      </c>
      <c r="H25" s="20" t="n">
        <v>4.11301055</v>
      </c>
      <c r="I25" s="18" t="n">
        <v>526.99556016</v>
      </c>
      <c r="J25" s="20" t="n">
        <v>4.1639218</v>
      </c>
      <c r="K25" s="18" t="s">
        <v>182</v>
      </c>
      <c r="L25" s="20" t="s">
        <v>182</v>
      </c>
      <c r="M25" s="18" t="s">
        <v>182</v>
      </c>
      <c r="N25" s="20" t="s">
        <v>182</v>
      </c>
      <c r="O25" s="18" t="s">
        <v>182</v>
      </c>
      <c r="P25" s="20" t="s">
        <v>182</v>
      </c>
      <c r="Q25" s="18" t="s">
        <v>182</v>
      </c>
      <c r="R25" s="20" t="s">
        <v>182</v>
      </c>
      <c r="S25" s="18" t="n">
        <v>476.47745514</v>
      </c>
      <c r="T25" s="20" t="n">
        <v>16.65375856</v>
      </c>
    </row>
    <row r="26" spans="1:20">
      <c r="A26" s="15" t="s">
        <v>201</v>
      </c>
      <c r="B26" s="17" t="n">
        <v>4869</v>
      </c>
      <c r="C26" s="18">
        <f>(98.0/B26*100)</f>
        <v/>
      </c>
      <c r="D26" s="19" t="n">
        <v>4771</v>
      </c>
      <c r="E26" s="18" t="n">
        <v>461.23955343</v>
      </c>
      <c r="F26" s="20" t="n">
        <v>3.21840198</v>
      </c>
      <c r="G26" s="18" t="n">
        <v>482.45659106</v>
      </c>
      <c r="H26" s="20" t="n">
        <v>3.47572511</v>
      </c>
      <c r="I26" s="18" t="n">
        <v>496.16294213</v>
      </c>
      <c r="J26" s="20" t="n">
        <v>2.47624638</v>
      </c>
      <c r="K26" s="18" t="s">
        <v>182</v>
      </c>
      <c r="L26" s="20" t="s">
        <v>182</v>
      </c>
      <c r="M26" s="18" t="s">
        <v>182</v>
      </c>
      <c r="N26" s="20" t="s">
        <v>182</v>
      </c>
      <c r="O26" s="18" t="s">
        <v>182</v>
      </c>
      <c r="P26" s="20" t="s">
        <v>182</v>
      </c>
      <c r="Q26" s="18" t="s">
        <v>182</v>
      </c>
      <c r="R26" s="20" t="s">
        <v>182</v>
      </c>
      <c r="S26" s="18" t="n">
        <v>427.88693245</v>
      </c>
      <c r="T26" s="20" t="n">
        <v>8.42385226</v>
      </c>
    </row>
    <row r="27" spans="1:20">
      <c r="A27" s="15" t="s">
        <v>202</v>
      </c>
      <c r="B27" s="17" t="n">
        <v>5299</v>
      </c>
      <c r="C27" s="18">
        <f>(159.0/B27*100)</f>
        <v/>
      </c>
      <c r="D27" s="19" t="n">
        <v>5140</v>
      </c>
      <c r="E27" s="18" t="n">
        <v>468.31785789</v>
      </c>
      <c r="F27" s="20" t="n">
        <v>2.26732453</v>
      </c>
      <c r="G27" s="18" t="n">
        <v>471.09189257</v>
      </c>
      <c r="H27" s="20" t="n">
        <v>4.46701249</v>
      </c>
      <c r="I27" s="18" t="n">
        <v>516.51492018</v>
      </c>
      <c r="J27" s="20" t="n">
        <v>1.88352678</v>
      </c>
      <c r="K27" s="18" t="s">
        <v>182</v>
      </c>
      <c r="L27" s="20" t="s">
        <v>182</v>
      </c>
      <c r="M27" s="18" t="s">
        <v>182</v>
      </c>
      <c r="N27" s="20" t="s">
        <v>182</v>
      </c>
      <c r="O27" s="18" t="s">
        <v>182</v>
      </c>
      <c r="P27" s="20" t="s">
        <v>182</v>
      </c>
      <c r="Q27" s="18" t="s">
        <v>182</v>
      </c>
      <c r="R27" s="20" t="s">
        <v>182</v>
      </c>
      <c r="S27" s="18" t="n">
        <v>417.22224375</v>
      </c>
      <c r="T27" s="20" t="n">
        <v>4.75398573</v>
      </c>
    </row>
    <row r="28" spans="1:20">
      <c r="A28" s="15" t="s">
        <v>203</v>
      </c>
      <c r="B28" s="17" t="n">
        <v>7568</v>
      </c>
      <c r="C28" s="18">
        <f>(123.0/B28*100)</f>
        <v/>
      </c>
      <c r="D28" s="19" t="n">
        <v>7445</v>
      </c>
      <c r="E28" s="18" t="n">
        <v>400.53721997</v>
      </c>
      <c r="F28" s="20" t="n">
        <v>2.61103366</v>
      </c>
      <c r="G28" s="18" t="n">
        <v>412.65634623</v>
      </c>
      <c r="H28" s="20" t="n">
        <v>3.50326305</v>
      </c>
      <c r="I28" s="18" t="n">
        <v>417.14012172</v>
      </c>
      <c r="J28" s="20" t="n">
        <v>2.95479302</v>
      </c>
      <c r="K28" s="18" t="s">
        <v>182</v>
      </c>
      <c r="L28" s="20" t="s">
        <v>182</v>
      </c>
      <c r="M28" s="18" t="s">
        <v>182</v>
      </c>
      <c r="N28" s="20" t="s">
        <v>182</v>
      </c>
      <c r="O28" s="18" t="s">
        <v>182</v>
      </c>
      <c r="P28" s="20" t="s">
        <v>182</v>
      </c>
      <c r="Q28" s="18" t="s">
        <v>182</v>
      </c>
      <c r="R28" s="20" t="s">
        <v>182</v>
      </c>
      <c r="S28" s="18" t="n">
        <v>364.92456516</v>
      </c>
      <c r="T28" s="20" t="n">
        <v>13.3256899</v>
      </c>
    </row>
    <row r="29" spans="1:20">
      <c r="A29" s="15" t="s">
        <v>204</v>
      </c>
      <c r="B29" s="17" t="n">
        <v>5385</v>
      </c>
      <c r="C29" s="18">
        <f>(36.0/B29*100)</f>
        <v/>
      </c>
      <c r="D29" s="19" t="n">
        <v>5349</v>
      </c>
      <c r="E29" s="18" t="n">
        <v>483.30912546</v>
      </c>
      <c r="F29" s="20" t="n">
        <v>4.18773683</v>
      </c>
      <c r="G29" s="18" t="n">
        <v>513.0977903100001</v>
      </c>
      <c r="H29" s="20" t="n">
        <v>4.46029295</v>
      </c>
      <c r="I29" s="18" t="n">
        <v>535.67505351</v>
      </c>
      <c r="J29" s="20" t="n">
        <v>2.72993787</v>
      </c>
      <c r="K29" s="18" t="s">
        <v>182</v>
      </c>
      <c r="L29" s="20" t="s">
        <v>182</v>
      </c>
      <c r="M29" s="18" t="s">
        <v>182</v>
      </c>
      <c r="N29" s="20" t="s">
        <v>182</v>
      </c>
      <c r="O29" s="18" t="n">
        <v>335.3902018</v>
      </c>
      <c r="P29" s="20" t="n">
        <v>12.1685767</v>
      </c>
      <c r="Q29" s="18" t="s">
        <v>182</v>
      </c>
      <c r="R29" s="20" t="s">
        <v>182</v>
      </c>
      <c r="S29" s="18" t="n">
        <v>431.13538935</v>
      </c>
      <c r="T29" s="20" t="n">
        <v>10.8478356</v>
      </c>
    </row>
    <row r="30" spans="1:20">
      <c r="A30" s="15" t="s">
        <v>205</v>
      </c>
      <c r="B30" s="17" t="n">
        <v>4520</v>
      </c>
      <c r="C30" s="18">
        <f>(504.0/B30*100)</f>
        <v/>
      </c>
      <c r="D30" s="19" t="n">
        <v>4016</v>
      </c>
      <c r="E30" s="18" t="n">
        <v>485.6545547</v>
      </c>
      <c r="F30" s="20" t="n">
        <v>3.45503188</v>
      </c>
      <c r="G30" s="18" t="n">
        <v>491.49933239</v>
      </c>
      <c r="H30" s="20" t="n">
        <v>3.85952455</v>
      </c>
      <c r="I30" s="18" t="n">
        <v>515.65091984</v>
      </c>
      <c r="J30" s="20" t="n">
        <v>3.04379738</v>
      </c>
      <c r="K30" s="18" t="s">
        <v>182</v>
      </c>
      <c r="L30" s="20" t="s">
        <v>182</v>
      </c>
      <c r="M30" s="18" t="s">
        <v>182</v>
      </c>
      <c r="N30" s="20" t="s">
        <v>182</v>
      </c>
      <c r="O30" s="18" t="s">
        <v>182</v>
      </c>
      <c r="P30" s="20" t="s">
        <v>182</v>
      </c>
      <c r="Q30" s="18" t="s">
        <v>182</v>
      </c>
      <c r="R30" s="20" t="s">
        <v>182</v>
      </c>
      <c r="S30" s="18" t="n">
        <v>417.81057093</v>
      </c>
      <c r="T30" s="20" t="n">
        <v>7.88691551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(16.0/B32*100)</f>
        <v/>
      </c>
      <c r="D32" s="19" t="n">
        <v>4462</v>
      </c>
      <c r="E32" s="18" t="n">
        <v>497.74258682</v>
      </c>
      <c r="F32" s="20" t="n">
        <v>3.50798316</v>
      </c>
      <c r="G32" s="18" t="n">
        <v>509.06993833</v>
      </c>
      <c r="H32" s="20" t="n">
        <v>3.88167898</v>
      </c>
      <c r="I32" s="18" t="n">
        <v>510.2889066</v>
      </c>
      <c r="J32" s="20" t="n">
        <v>2.57968391</v>
      </c>
      <c r="K32" s="18" t="s">
        <v>182</v>
      </c>
      <c r="L32" s="20" t="s">
        <v>182</v>
      </c>
      <c r="M32" s="18" t="s">
        <v>182</v>
      </c>
      <c r="N32" s="20" t="s">
        <v>182</v>
      </c>
      <c r="O32" s="18" t="s">
        <v>182</v>
      </c>
      <c r="P32" s="20" t="s">
        <v>182</v>
      </c>
      <c r="Q32" s="18" t="s">
        <v>182</v>
      </c>
      <c r="R32" s="20" t="s">
        <v>182</v>
      </c>
      <c r="S32" s="18" t="n">
        <v>401.86270594</v>
      </c>
      <c r="T32" s="20" t="n">
        <v>15.62512826</v>
      </c>
    </row>
    <row r="33" spans="1:20">
      <c r="A33" s="15" t="s">
        <v>208</v>
      </c>
      <c r="B33" s="17" t="n">
        <v>7325</v>
      </c>
      <c r="C33" s="18">
        <f>(215.0/B33*100)</f>
        <v/>
      </c>
      <c r="D33" s="19" t="n">
        <v>7110</v>
      </c>
      <c r="E33" s="18" t="n">
        <v>469.09579157</v>
      </c>
      <c r="F33" s="20" t="n">
        <v>3.04614443</v>
      </c>
      <c r="G33" s="18" t="n">
        <v>505.0797121</v>
      </c>
      <c r="H33" s="20" t="n">
        <v>4.15173898</v>
      </c>
      <c r="I33" s="18" t="n">
        <v>512.35347505</v>
      </c>
      <c r="J33" s="20" t="n">
        <v>3.1409734</v>
      </c>
      <c r="K33" s="18" t="s">
        <v>182</v>
      </c>
      <c r="L33" s="20" t="s">
        <v>182</v>
      </c>
      <c r="M33" s="18" t="s">
        <v>182</v>
      </c>
      <c r="N33" s="20" t="s">
        <v>182</v>
      </c>
      <c r="O33" s="18" t="s">
        <v>182</v>
      </c>
      <c r="P33" s="20" t="s">
        <v>182</v>
      </c>
      <c r="Q33" s="18" t="s">
        <v>182</v>
      </c>
      <c r="R33" s="20" t="s">
        <v>182</v>
      </c>
      <c r="S33" s="18" t="n">
        <v>417.29197868</v>
      </c>
      <c r="T33" s="20" t="n">
        <v>8.87844838</v>
      </c>
    </row>
    <row r="34" spans="1:20">
      <c r="A34" s="15" t="s">
        <v>209</v>
      </c>
      <c r="B34" s="17" t="n">
        <v>6350</v>
      </c>
      <c r="C34" s="18">
        <f>(79.0/B34*100)</f>
        <v/>
      </c>
      <c r="D34" s="19" t="n">
        <v>6271</v>
      </c>
      <c r="E34" s="18" t="n">
        <v>472.40136403</v>
      </c>
      <c r="F34" s="20" t="n">
        <v>3.4599139</v>
      </c>
      <c r="G34" s="18" t="n">
        <v>481.58016135</v>
      </c>
      <c r="H34" s="20" t="n">
        <v>4.44062637</v>
      </c>
      <c r="I34" s="18" t="n">
        <v>496.23793863</v>
      </c>
      <c r="J34" s="20" t="n">
        <v>2.92583962</v>
      </c>
      <c r="K34" s="18" t="s">
        <v>182</v>
      </c>
      <c r="L34" s="20" t="s">
        <v>182</v>
      </c>
      <c r="M34" s="18" t="s">
        <v>182</v>
      </c>
      <c r="N34" s="20" t="s">
        <v>182</v>
      </c>
      <c r="O34" s="18" t="n">
        <v>336.51078337</v>
      </c>
      <c r="P34" s="20" t="n">
        <v>12.24828707</v>
      </c>
      <c r="Q34" s="18" t="s">
        <v>182</v>
      </c>
      <c r="R34" s="20" t="s">
        <v>182</v>
      </c>
      <c r="S34" s="18" t="n">
        <v>386.94502073</v>
      </c>
      <c r="T34" s="20" t="n">
        <v>9.85569302</v>
      </c>
    </row>
    <row r="35" spans="1:20">
      <c r="A35" s="15" t="s">
        <v>210</v>
      </c>
      <c r="B35" s="17" t="n">
        <v>6406</v>
      </c>
      <c r="C35" s="18">
        <f>(67.0/B35*100)</f>
        <v/>
      </c>
      <c r="D35" s="19" t="n">
        <v>6339</v>
      </c>
      <c r="E35" s="18" t="n">
        <v>500.42880286</v>
      </c>
      <c r="F35" s="20" t="n">
        <v>2.22777961</v>
      </c>
      <c r="G35" s="18" t="n">
        <v>506.89251858</v>
      </c>
      <c r="H35" s="20" t="n">
        <v>5.21488551</v>
      </c>
      <c r="I35" s="18" t="n">
        <v>527.2759681799999</v>
      </c>
      <c r="J35" s="20" t="n">
        <v>1.85750492</v>
      </c>
      <c r="K35" s="18" t="s">
        <v>182</v>
      </c>
      <c r="L35" s="20" t="s">
        <v>182</v>
      </c>
      <c r="M35" s="18" t="s">
        <v>182</v>
      </c>
      <c r="N35" s="20" t="s">
        <v>182</v>
      </c>
      <c r="O35" s="18" t="n">
        <v>349.78970242</v>
      </c>
      <c r="P35" s="20" t="n">
        <v>6.90672373</v>
      </c>
      <c r="Q35" s="18" t="s">
        <v>182</v>
      </c>
      <c r="R35" s="20" t="s">
        <v>182</v>
      </c>
      <c r="S35" s="18" t="n">
        <v>437.81349278</v>
      </c>
      <c r="T35" s="20" t="n">
        <v>7.77462947</v>
      </c>
    </row>
    <row r="36" spans="1:20">
      <c r="A36" s="15" t="s">
        <v>211</v>
      </c>
      <c r="B36" s="17" t="n">
        <v>6736</v>
      </c>
      <c r="C36" s="18">
        <f>(42.0/B36*100)</f>
        <v/>
      </c>
      <c r="D36" s="19" t="n">
        <v>6694</v>
      </c>
      <c r="E36" s="18" t="n">
        <v>483.42368328</v>
      </c>
      <c r="F36" s="20" t="n">
        <v>2.72806221</v>
      </c>
      <c r="G36" s="18" t="n">
        <v>474.01371732</v>
      </c>
      <c r="H36" s="20" t="n">
        <v>4.32822173</v>
      </c>
      <c r="I36" s="18" t="n">
        <v>498.38164544</v>
      </c>
      <c r="J36" s="20" t="n">
        <v>2.79536586</v>
      </c>
      <c r="K36" s="18" t="s">
        <v>182</v>
      </c>
      <c r="L36" s="20" t="s">
        <v>182</v>
      </c>
      <c r="M36" s="18" t="s">
        <v>182</v>
      </c>
      <c r="N36" s="20" t="s">
        <v>182</v>
      </c>
      <c r="O36" s="18" t="s">
        <v>182</v>
      </c>
      <c r="P36" s="20" t="s">
        <v>182</v>
      </c>
      <c r="Q36" s="18" t="s">
        <v>182</v>
      </c>
      <c r="R36" s="20" t="s">
        <v>182</v>
      </c>
      <c r="S36" s="18" t="n">
        <v>404.52151108</v>
      </c>
      <c r="T36" s="20" t="n">
        <v>9.69019218</v>
      </c>
    </row>
    <row r="37" spans="1:20">
      <c r="A37" s="15" t="s">
        <v>212</v>
      </c>
      <c r="B37" s="17" t="n">
        <v>5458</v>
      </c>
      <c r="C37" s="18">
        <f>(228.0/B37*100)</f>
        <v/>
      </c>
      <c r="D37" s="19" t="n">
        <v>5230</v>
      </c>
      <c r="E37" s="18" t="n">
        <v>475.01855839</v>
      </c>
      <c r="F37" s="20" t="n">
        <v>3.46224497</v>
      </c>
      <c r="G37" s="18" t="n">
        <v>500.88876851</v>
      </c>
      <c r="H37" s="20" t="n">
        <v>3.93866246</v>
      </c>
      <c r="I37" s="18" t="n">
        <v>515.45409</v>
      </c>
      <c r="J37" s="20" t="n">
        <v>3.58121781</v>
      </c>
      <c r="K37" s="18" t="s">
        <v>182</v>
      </c>
      <c r="L37" s="20" t="s">
        <v>182</v>
      </c>
      <c r="M37" s="18" t="s">
        <v>182</v>
      </c>
      <c r="N37" s="20" t="s">
        <v>182</v>
      </c>
      <c r="O37" s="18" t="s">
        <v>182</v>
      </c>
      <c r="P37" s="20" t="s">
        <v>182</v>
      </c>
      <c r="Q37" s="18" t="s">
        <v>182</v>
      </c>
      <c r="R37" s="20" t="s">
        <v>182</v>
      </c>
      <c r="S37" s="18" t="n">
        <v>416.32419386</v>
      </c>
      <c r="T37" s="20" t="n">
        <v>6.09168382</v>
      </c>
    </row>
    <row r="38" spans="1:20">
      <c r="A38" s="15" t="s">
        <v>213</v>
      </c>
      <c r="B38" s="17" t="n">
        <v>5860</v>
      </c>
      <c r="C38" s="18">
        <f>(62.0/B38*100)</f>
        <v/>
      </c>
      <c r="D38" s="19" t="n">
        <v>5798</v>
      </c>
      <c r="E38" s="18" t="n">
        <v>506.73515082</v>
      </c>
      <c r="F38" s="20" t="n">
        <v>4.143936</v>
      </c>
      <c r="G38" s="18" t="n">
        <v>519.40745089</v>
      </c>
      <c r="H38" s="20" t="n">
        <v>6.18021891</v>
      </c>
      <c r="I38" s="18" t="n">
        <v>543.03827015</v>
      </c>
      <c r="J38" s="20" t="n">
        <v>3.17509089</v>
      </c>
      <c r="K38" s="18" t="s">
        <v>182</v>
      </c>
      <c r="L38" s="20" t="s">
        <v>182</v>
      </c>
      <c r="M38" s="18" t="s">
        <v>182</v>
      </c>
      <c r="N38" s="20" t="s">
        <v>182</v>
      </c>
      <c r="O38" s="18" t="s">
        <v>182</v>
      </c>
      <c r="P38" s="20" t="s">
        <v>182</v>
      </c>
      <c r="Q38" s="18" t="s">
        <v>182</v>
      </c>
      <c r="R38" s="20" t="s">
        <v>182</v>
      </c>
      <c r="S38" s="18" t="n">
        <v>448.81863051</v>
      </c>
      <c r="T38" s="20" t="n">
        <v>7.31224658</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(5662.0/B40*100)</f>
        <v/>
      </c>
      <c r="D40" s="19" t="n">
        <v>8495</v>
      </c>
      <c r="E40" s="18" t="n">
        <v>478.67803656</v>
      </c>
      <c r="F40" s="20" t="n">
        <v>4.3929278</v>
      </c>
      <c r="G40" s="18" t="n">
        <v>496.96668657</v>
      </c>
      <c r="H40" s="20" t="n">
        <v>4.78379086</v>
      </c>
      <c r="I40" s="18" t="n">
        <v>511.27858683</v>
      </c>
      <c r="J40" s="20" t="n">
        <v>3.21653068</v>
      </c>
      <c r="K40" s="18" t="s">
        <v>182</v>
      </c>
      <c r="L40" s="20" t="s">
        <v>182</v>
      </c>
      <c r="M40" s="18" t="s">
        <v>182</v>
      </c>
      <c r="N40" s="20" t="s">
        <v>182</v>
      </c>
      <c r="O40" s="18" t="n">
        <v>491.16464222</v>
      </c>
      <c r="P40" s="20" t="n">
        <v>2.5540442</v>
      </c>
      <c r="Q40" s="18" t="s">
        <v>182</v>
      </c>
      <c r="R40" s="20" t="s">
        <v>182</v>
      </c>
      <c r="S40" s="18" t="n">
        <v>404.4522119</v>
      </c>
      <c r="T40" s="20" t="n">
        <v>9.128576499999999</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(2723.0/B46*100)</f>
        <v/>
      </c>
      <c r="D46" s="19" t="n">
        <v>20418</v>
      </c>
      <c r="E46" s="18" t="n">
        <v>370.49755769</v>
      </c>
      <c r="F46" s="20" t="n">
        <v>3.8815813</v>
      </c>
      <c r="G46" s="18" t="n">
        <v>386.1466637</v>
      </c>
      <c r="H46" s="20" t="n">
        <v>4.73515147</v>
      </c>
      <c r="I46" s="18" t="n">
        <v>400.5964347</v>
      </c>
      <c r="J46" s="20" t="n">
        <v>3.59810597</v>
      </c>
      <c r="K46" s="18" t="s">
        <v>182</v>
      </c>
      <c r="L46" s="20" t="s">
        <v>182</v>
      </c>
      <c r="M46" s="18" t="s">
        <v>182</v>
      </c>
      <c r="N46" s="20" t="s">
        <v>182</v>
      </c>
      <c r="O46" s="18" t="s">
        <v>182</v>
      </c>
      <c r="P46" s="20" t="s">
        <v>182</v>
      </c>
      <c r="Q46" s="18" t="s">
        <v>182</v>
      </c>
      <c r="R46" s="20" t="s">
        <v>182</v>
      </c>
      <c r="S46" s="18" t="n">
        <v>351.41597114</v>
      </c>
      <c r="T46" s="20" t="n">
        <v>4.75405564</v>
      </c>
    </row>
    <row r="47" spans="1:20">
      <c r="A47" s="15" t="s">
        <v>222</v>
      </c>
      <c r="B47" s="17" t="n">
        <v>5928</v>
      </c>
      <c r="C47" s="18">
        <f>(106.0/B47*100)</f>
        <v/>
      </c>
      <c r="D47" s="19" t="n">
        <v>5822</v>
      </c>
      <c r="E47" s="18" t="n">
        <v>430.96797986</v>
      </c>
      <c r="F47" s="20" t="n">
        <v>4.38800918</v>
      </c>
      <c r="G47" s="18" t="n">
        <v>452.84449445</v>
      </c>
      <c r="H47" s="20" t="n">
        <v>5.06091896</v>
      </c>
      <c r="I47" s="18" t="n">
        <v>468.50532242</v>
      </c>
      <c r="J47" s="20" t="n">
        <v>4.29456368</v>
      </c>
      <c r="K47" s="18" t="s">
        <v>182</v>
      </c>
      <c r="L47" s="20" t="s">
        <v>182</v>
      </c>
      <c r="M47" s="18" t="s">
        <v>182</v>
      </c>
      <c r="N47" s="20" t="s">
        <v>182</v>
      </c>
      <c r="O47" s="18" t="s">
        <v>182</v>
      </c>
      <c r="P47" s="20" t="s">
        <v>182</v>
      </c>
      <c r="Q47" s="18" t="s">
        <v>182</v>
      </c>
      <c r="R47" s="20" t="s">
        <v>182</v>
      </c>
      <c r="S47" s="18" t="n">
        <v>380.9971599</v>
      </c>
      <c r="T47" s="20" t="n">
        <v>5.23652351</v>
      </c>
    </row>
    <row r="48" spans="1:20">
      <c r="A48" s="15" t="s">
        <v>223</v>
      </c>
      <c r="B48" s="17" t="n">
        <v>9841</v>
      </c>
      <c r="C48" s="18">
        <f>(19.0/B48*100)</f>
        <v/>
      </c>
      <c r="D48" s="19" t="n">
        <v>9822</v>
      </c>
      <c r="E48" s="18" t="n">
        <v>495.52120605</v>
      </c>
      <c r="F48" s="20" t="n">
        <v>7.04338905</v>
      </c>
      <c r="G48" s="18" t="n">
        <v>543.96387898</v>
      </c>
      <c r="H48" s="20" t="n">
        <v>4.6638567</v>
      </c>
      <c r="I48" s="18" t="n">
        <v>540.34835365</v>
      </c>
      <c r="J48" s="20" t="n">
        <v>5.20539807</v>
      </c>
      <c r="K48" s="18" t="s">
        <v>182</v>
      </c>
      <c r="L48" s="20" t="s">
        <v>182</v>
      </c>
      <c r="M48" s="18" t="s">
        <v>182</v>
      </c>
      <c r="N48" s="20" t="s">
        <v>182</v>
      </c>
      <c r="O48" s="18" t="s">
        <v>182</v>
      </c>
      <c r="P48" s="20" t="s">
        <v>182</v>
      </c>
      <c r="Q48" s="18" t="s">
        <v>182</v>
      </c>
      <c r="R48" s="20" t="s">
        <v>182</v>
      </c>
      <c r="S48" s="18" t="n">
        <v>466.89484841</v>
      </c>
      <c r="T48" s="20" t="n">
        <v>17.88857039</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(971.0/B50*100)</f>
        <v/>
      </c>
      <c r="D50" s="19" t="n">
        <v>10824</v>
      </c>
      <c r="E50" s="18" t="n">
        <v>376.21554296</v>
      </c>
      <c r="F50" s="20" t="n">
        <v>2.44210302</v>
      </c>
      <c r="G50" s="18" t="n">
        <v>393.46221952</v>
      </c>
      <c r="H50" s="20" t="n">
        <v>4.10524044</v>
      </c>
      <c r="I50" s="18" t="n">
        <v>410.24989119</v>
      </c>
      <c r="J50" s="20" t="n">
        <v>2.9642964</v>
      </c>
      <c r="K50" s="18" t="s">
        <v>182</v>
      </c>
      <c r="L50" s="20" t="s">
        <v>182</v>
      </c>
      <c r="M50" s="18" t="s">
        <v>182</v>
      </c>
      <c r="N50" s="20" t="s">
        <v>182</v>
      </c>
      <c r="O50" s="18" t="s">
        <v>182</v>
      </c>
      <c r="P50" s="20" t="s">
        <v>182</v>
      </c>
      <c r="Q50" s="18" t="s">
        <v>182</v>
      </c>
      <c r="R50" s="20" t="s">
        <v>182</v>
      </c>
      <c r="S50" s="18" t="n">
        <v>359.37029009</v>
      </c>
      <c r="T50" s="20" t="n">
        <v>7.49193745</v>
      </c>
    </row>
    <row r="51" spans="1:20">
      <c r="A51" s="15" t="s">
        <v>226</v>
      </c>
      <c r="B51" s="17" t="n">
        <v>6866</v>
      </c>
      <c r="C51" s="18">
        <f>(114.0/B51*100)</f>
        <v/>
      </c>
      <c r="D51" s="19" t="n">
        <v>6752</v>
      </c>
      <c r="E51" s="18" t="n">
        <v>403.56173385</v>
      </c>
      <c r="F51" s="20" t="n">
        <v>3.21167285</v>
      </c>
      <c r="G51" s="18" t="n">
        <v>407.80763325</v>
      </c>
      <c r="H51" s="20" t="n">
        <v>4.50891115</v>
      </c>
      <c r="I51" s="18" t="n">
        <v>406.23893222</v>
      </c>
      <c r="J51" s="20" t="n">
        <v>3.43110933</v>
      </c>
      <c r="K51" s="18" t="s">
        <v>182</v>
      </c>
      <c r="L51" s="20" t="s">
        <v>182</v>
      </c>
      <c r="M51" s="18" t="s">
        <v>182</v>
      </c>
      <c r="N51" s="20" t="s">
        <v>182</v>
      </c>
      <c r="O51" s="18" t="n">
        <v>380.5422133</v>
      </c>
      <c r="P51" s="20" t="n">
        <v>4.31283207</v>
      </c>
      <c r="Q51" s="18" t="s">
        <v>182</v>
      </c>
      <c r="R51" s="20" t="s">
        <v>182</v>
      </c>
      <c r="S51" s="18" t="n">
        <v>376.28068687</v>
      </c>
      <c r="T51" s="20" t="n">
        <v>5.30894611</v>
      </c>
    </row>
    <row r="52" spans="1:20">
      <c r="A52" s="15" t="s">
        <v>227</v>
      </c>
      <c r="B52" s="17" t="n">
        <v>5809</v>
      </c>
      <c r="C52" s="18">
        <f>(116.0/B52*100)</f>
        <v/>
      </c>
      <c r="D52" s="19" t="n">
        <v>5693</v>
      </c>
      <c r="E52" s="18" t="n">
        <v>444.81446079</v>
      </c>
      <c r="F52" s="20" t="n">
        <v>3.92127331</v>
      </c>
      <c r="G52" s="18" t="n">
        <v>454.67785507</v>
      </c>
      <c r="H52" s="20" t="n">
        <v>4.2572851</v>
      </c>
      <c r="I52" s="18" t="n">
        <v>486.33524717</v>
      </c>
      <c r="J52" s="20" t="n">
        <v>2.86642847</v>
      </c>
      <c r="K52" s="18" t="s">
        <v>182</v>
      </c>
      <c r="L52" s="20" t="s">
        <v>182</v>
      </c>
      <c r="M52" s="18" t="s">
        <v>182</v>
      </c>
      <c r="N52" s="20" t="s">
        <v>182</v>
      </c>
      <c r="O52" s="18" t="s">
        <v>182</v>
      </c>
      <c r="P52" s="20" t="s">
        <v>182</v>
      </c>
      <c r="Q52" s="18" t="s">
        <v>182</v>
      </c>
      <c r="R52" s="20" t="s">
        <v>182</v>
      </c>
      <c r="S52" s="18" t="n">
        <v>371.42944563</v>
      </c>
      <c r="T52" s="20" t="n">
        <v>6.65743387</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(436.0/B54*100)</f>
        <v/>
      </c>
      <c r="D54" s="19" t="n">
        <v>4304</v>
      </c>
      <c r="E54" s="18" t="n">
        <v>335.23448156</v>
      </c>
      <c r="F54" s="20" t="n">
        <v>4.54974643</v>
      </c>
      <c r="G54" s="18" t="n">
        <v>338.54042387</v>
      </c>
      <c r="H54" s="20" t="n">
        <v>4.83344059</v>
      </c>
      <c r="I54" s="18" t="n">
        <v>336.88908186</v>
      </c>
      <c r="J54" s="20" t="n">
        <v>3.95755408</v>
      </c>
      <c r="K54" s="18" t="s">
        <v>182</v>
      </c>
      <c r="L54" s="20" t="s">
        <v>182</v>
      </c>
      <c r="M54" s="18" t="s">
        <v>182</v>
      </c>
      <c r="N54" s="20" t="s">
        <v>182</v>
      </c>
      <c r="O54" s="18" t="s">
        <v>182</v>
      </c>
      <c r="P54" s="20" t="s">
        <v>182</v>
      </c>
      <c r="Q54" s="18" t="s">
        <v>182</v>
      </c>
      <c r="R54" s="20" t="s">
        <v>182</v>
      </c>
      <c r="S54" s="18" t="n">
        <v>283.74194985</v>
      </c>
      <c r="T54" s="20" t="n">
        <v>4.52978289</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(78.0/B56*100)</f>
        <v/>
      </c>
      <c r="D56" s="19" t="n">
        <v>5281</v>
      </c>
      <c r="E56" s="18" t="n">
        <v>527.83647933</v>
      </c>
      <c r="F56" s="20" t="n">
        <v>3.77211733</v>
      </c>
      <c r="G56" s="18" t="n">
        <v>539.2634355500001</v>
      </c>
      <c r="H56" s="20" t="n">
        <v>4.93327273</v>
      </c>
      <c r="I56" s="18" t="n">
        <v>560.12050559</v>
      </c>
      <c r="J56" s="20" t="n">
        <v>3.10237743</v>
      </c>
      <c r="K56" s="18" t="s">
        <v>182</v>
      </c>
      <c r="L56" s="20" t="s">
        <v>182</v>
      </c>
      <c r="M56" s="18" t="s">
        <v>182</v>
      </c>
      <c r="N56" s="20" t="s">
        <v>182</v>
      </c>
      <c r="O56" s="18" t="s">
        <v>182</v>
      </c>
      <c r="P56" s="20" t="s">
        <v>182</v>
      </c>
      <c r="Q56" s="18" t="s">
        <v>182</v>
      </c>
      <c r="R56" s="20" t="s">
        <v>182</v>
      </c>
      <c r="S56" s="18" t="n">
        <v>482.20074723</v>
      </c>
      <c r="T56" s="20" t="n">
        <v>18.05346196</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(256.0/B61*100)</f>
        <v/>
      </c>
      <c r="D61" s="19" t="n">
        <v>6269</v>
      </c>
      <c r="E61" s="18" t="n">
        <v>452.84482477</v>
      </c>
      <c r="F61" s="20" t="n">
        <v>3.17562821</v>
      </c>
      <c r="G61" s="18" t="n">
        <v>480.73619528</v>
      </c>
      <c r="H61" s="20" t="n">
        <v>3.32337641</v>
      </c>
      <c r="I61" s="18" t="n">
        <v>498.26874078</v>
      </c>
      <c r="J61" s="20" t="n">
        <v>2.634117</v>
      </c>
      <c r="K61" s="18" t="s">
        <v>182</v>
      </c>
      <c r="L61" s="20" t="s">
        <v>182</v>
      </c>
      <c r="M61" s="18" t="s">
        <v>182</v>
      </c>
      <c r="N61" s="20" t="s">
        <v>182</v>
      </c>
      <c r="O61" s="18" t="s">
        <v>182</v>
      </c>
      <c r="P61" s="20" t="s">
        <v>182</v>
      </c>
      <c r="Q61" s="18" t="s">
        <v>182</v>
      </c>
      <c r="R61" s="20" t="s">
        <v>182</v>
      </c>
      <c r="S61" s="18" t="n">
        <v>407.6615195</v>
      </c>
      <c r="T61" s="20" t="n">
        <v>9.08862865</v>
      </c>
    </row>
    <row r="62" spans="1:20">
      <c r="A62" s="15" t="s">
        <v>237</v>
      </c>
      <c r="B62" s="17" t="n">
        <v>4476</v>
      </c>
      <c r="C62" s="18">
        <f>(5.0/B62*100)</f>
        <v/>
      </c>
      <c r="D62" s="19" t="n">
        <v>4471</v>
      </c>
      <c r="E62" s="18" t="n">
        <v>528.7107176</v>
      </c>
      <c r="F62" s="20" t="n">
        <v>2.52781184</v>
      </c>
      <c r="G62" s="18" t="n">
        <v>538.21314134</v>
      </c>
      <c r="H62" s="20" t="n">
        <v>3.32687104</v>
      </c>
      <c r="I62" s="18" t="n">
        <v>552.42712627</v>
      </c>
      <c r="J62" s="20" t="n">
        <v>1.40651455</v>
      </c>
      <c r="K62" s="18" t="s">
        <v>182</v>
      </c>
      <c r="L62" s="20" t="s">
        <v>182</v>
      </c>
      <c r="M62" s="18" t="s">
        <v>182</v>
      </c>
      <c r="N62" s="20" t="s">
        <v>182</v>
      </c>
      <c r="O62" s="18" t="s">
        <v>182</v>
      </c>
      <c r="P62" s="20" t="s">
        <v>182</v>
      </c>
      <c r="Q62" s="18" t="s">
        <v>182</v>
      </c>
      <c r="R62" s="20" t="s">
        <v>182</v>
      </c>
      <c r="S62" s="18" t="n">
        <v>521.28002602</v>
      </c>
      <c r="T62" s="20" t="n">
        <v>17.15473006</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368.5487697</v>
      </c>
      <c r="F67" s="20" t="n">
        <v>2.9192484</v>
      </c>
      <c r="G67" s="18" t="n">
        <v>394.85734455</v>
      </c>
      <c r="H67" s="20" t="n">
        <v>3.55755965</v>
      </c>
      <c r="I67" s="18" t="n">
        <v>400.81336983</v>
      </c>
      <c r="J67" s="20" t="n">
        <v>3.47991675</v>
      </c>
      <c r="K67" s="18" t="s">
        <v>182</v>
      </c>
      <c r="L67" s="20" t="s">
        <v>182</v>
      </c>
      <c r="M67" s="18" t="s">
        <v>182</v>
      </c>
      <c r="N67" s="20" t="s">
        <v>182</v>
      </c>
      <c r="O67" s="18" t="s">
        <v>182</v>
      </c>
      <c r="P67" s="20" t="s">
        <v>182</v>
      </c>
      <c r="Q67" s="18" t="s">
        <v>182</v>
      </c>
      <c r="R67" s="20" t="s">
        <v>182</v>
      </c>
      <c r="S67" s="18" t="n">
        <v>304.96689038</v>
      </c>
      <c r="T67" s="20" t="n">
        <v>12.44570693</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487.49058708</v>
      </c>
      <c r="F70" s="20" t="n">
        <v>3.85245656</v>
      </c>
      <c r="G70" s="18" t="n">
        <v>510.40571683</v>
      </c>
      <c r="H70" s="20" t="n">
        <v>3.59369622</v>
      </c>
      <c r="I70" s="18" t="n">
        <v>513.3880916000001</v>
      </c>
      <c r="J70" s="20" t="n">
        <v>4.0273905</v>
      </c>
      <c r="K70" s="18" t="s">
        <v>182</v>
      </c>
      <c r="L70" s="20" t="s">
        <v>182</v>
      </c>
      <c r="M70" s="18" t="s">
        <v>182</v>
      </c>
      <c r="N70" s="20" t="s">
        <v>182</v>
      </c>
      <c r="O70" s="18" t="s">
        <v>182</v>
      </c>
      <c r="P70" s="20" t="s">
        <v>182</v>
      </c>
      <c r="Q70" s="18" t="s">
        <v>182</v>
      </c>
      <c r="R70" s="20" t="s">
        <v>182</v>
      </c>
      <c r="S70" s="18" t="n">
        <v>427.26455654</v>
      </c>
      <c r="T70" s="20" t="n">
        <v>7.67263378</v>
      </c>
    </row>
    <row r="71" spans="1:20">
      <c r="A71" s="15" t="s">
        <v>246</v>
      </c>
      <c r="B71" s="17" t="n">
        <v>6115</v>
      </c>
      <c r="C71" s="18">
        <f>(109.0/B71*100)</f>
        <v/>
      </c>
      <c r="D71" s="19" t="n">
        <v>6006</v>
      </c>
      <c r="E71" s="18" t="n">
        <v>534.40404323</v>
      </c>
      <c r="F71" s="20" t="n">
        <v>2.68523195</v>
      </c>
      <c r="G71" s="18" t="n">
        <v>563.59716799</v>
      </c>
      <c r="H71" s="20" t="n">
        <v>3.37930668</v>
      </c>
      <c r="I71" s="18" t="n">
        <v>585.67288196</v>
      </c>
      <c r="J71" s="20" t="n">
        <v>2.11278982</v>
      </c>
      <c r="K71" s="18" t="s">
        <v>182</v>
      </c>
      <c r="L71" s="20" t="s">
        <v>182</v>
      </c>
      <c r="M71" s="18" t="s">
        <v>182</v>
      </c>
      <c r="N71" s="20" t="s">
        <v>182</v>
      </c>
      <c r="O71" s="18" t="s">
        <v>182</v>
      </c>
      <c r="P71" s="20" t="s">
        <v>182</v>
      </c>
      <c r="Q71" s="18" t="s">
        <v>182</v>
      </c>
      <c r="R71" s="20" t="s">
        <v>182</v>
      </c>
      <c r="S71" s="18" t="n">
        <v>466.77408151</v>
      </c>
      <c r="T71" s="20" t="n">
        <v>14.61684234</v>
      </c>
    </row>
    <row r="72" spans="1:20">
      <c r="A72" s="15" t="s">
        <v>247</v>
      </c>
      <c r="B72" s="17" t="n">
        <v>7708</v>
      </c>
      <c r="C72" s="18">
        <f>(8.0/B72*100)</f>
        <v/>
      </c>
      <c r="D72" s="19" t="n">
        <v>7700</v>
      </c>
      <c r="E72" s="18" t="n">
        <v>510.45095616</v>
      </c>
      <c r="F72" s="20" t="n">
        <v>5.69050367</v>
      </c>
      <c r="G72" s="18" t="n">
        <v>546.32094561</v>
      </c>
      <c r="H72" s="20" t="n">
        <v>4.25520157</v>
      </c>
      <c r="I72" s="18" t="n">
        <v>549.1877871200001</v>
      </c>
      <c r="J72" s="20" t="n">
        <v>3.19383265</v>
      </c>
      <c r="K72" s="18" t="s">
        <v>182</v>
      </c>
      <c r="L72" s="20" t="s">
        <v>182</v>
      </c>
      <c r="M72" s="18" t="s">
        <v>182</v>
      </c>
      <c r="N72" s="20" t="s">
        <v>182</v>
      </c>
      <c r="O72" s="18" t="s">
        <v>182</v>
      </c>
      <c r="P72" s="20" t="s">
        <v>182</v>
      </c>
      <c r="Q72" s="18" t="s">
        <v>182</v>
      </c>
      <c r="R72" s="20" t="s">
        <v>182</v>
      </c>
      <c r="S72" s="18" t="n">
        <v>465.16579565</v>
      </c>
      <c r="T72" s="20" t="n">
        <v>23.47843468</v>
      </c>
    </row>
    <row r="73" spans="1:20">
      <c r="A73" s="15" t="s">
        <v>248</v>
      </c>
      <c r="B73" s="17" t="n">
        <v>8249</v>
      </c>
      <c r="C73" s="18">
        <f>(225.0/B73*100)</f>
        <v/>
      </c>
      <c r="D73" s="19" t="n">
        <v>8024</v>
      </c>
      <c r="E73" s="18" t="n">
        <v>414.68717956</v>
      </c>
      <c r="F73" s="20" t="n">
        <v>3.27273725</v>
      </c>
      <c r="G73" s="18" t="n">
        <v>426.65830595</v>
      </c>
      <c r="H73" s="20" t="n">
        <v>4.41730653</v>
      </c>
      <c r="I73" s="18" t="n">
        <v>412.95818077</v>
      </c>
      <c r="J73" s="20" t="n">
        <v>3.86120932</v>
      </c>
      <c r="K73" s="18" t="s">
        <v>182</v>
      </c>
      <c r="L73" s="20" t="s">
        <v>182</v>
      </c>
      <c r="M73" s="18" t="s">
        <v>182</v>
      </c>
      <c r="N73" s="20" t="s">
        <v>182</v>
      </c>
      <c r="O73" s="18" t="s">
        <v>182</v>
      </c>
      <c r="P73" s="20" t="s">
        <v>182</v>
      </c>
      <c r="Q73" s="18" t="s">
        <v>182</v>
      </c>
      <c r="R73" s="20" t="s">
        <v>182</v>
      </c>
      <c r="S73" s="18" t="n">
        <v>367.37390411</v>
      </c>
      <c r="T73" s="20" t="n">
        <v>9.920254849999999</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(271.0/B77*100)</f>
        <v/>
      </c>
      <c r="D77" s="19" t="n">
        <v>5791</v>
      </c>
      <c r="E77" s="18" t="n">
        <v>403.8568953</v>
      </c>
      <c r="F77" s="20" t="n">
        <v>3.24353489</v>
      </c>
      <c r="G77" s="18" t="n">
        <v>429.36952949</v>
      </c>
      <c r="H77" s="20" t="n">
        <v>3.88593777</v>
      </c>
      <c r="I77" s="18" t="n">
        <v>446.58302766</v>
      </c>
      <c r="J77" s="20" t="n">
        <v>3.38862593</v>
      </c>
      <c r="K77" s="18" t="s">
        <v>182</v>
      </c>
      <c r="L77" s="20" t="s">
        <v>182</v>
      </c>
      <c r="M77" s="18" t="s">
        <v>182</v>
      </c>
      <c r="N77" s="20" t="s">
        <v>182</v>
      </c>
      <c r="O77" s="18" t="s">
        <v>182</v>
      </c>
      <c r="P77" s="20" t="s">
        <v>182</v>
      </c>
      <c r="Q77" s="18" t="s">
        <v>182</v>
      </c>
      <c r="R77" s="20" t="s">
        <v>182</v>
      </c>
      <c r="S77" s="18" t="n">
        <v>362.04961249</v>
      </c>
      <c r="T77" s="20" t="n">
        <v>3.74081576</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288</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430.31781017</v>
      </c>
      <c r="F7" s="20" t="n">
        <v>3.75228176</v>
      </c>
      <c r="G7" s="18" t="n">
        <v>488.31484881</v>
      </c>
      <c r="H7" s="20" t="n">
        <v>4.41871169</v>
      </c>
      <c r="I7" s="18" t="n">
        <v>506.80359042</v>
      </c>
      <c r="J7" s="20" t="n">
        <v>1.61939754</v>
      </c>
      <c r="K7" s="18" t="s">
        <v>182</v>
      </c>
      <c r="L7" s="20" t="s">
        <v>182</v>
      </c>
      <c r="M7" s="18" t="s">
        <v>182</v>
      </c>
      <c r="N7" s="20" t="s">
        <v>182</v>
      </c>
      <c r="O7" s="18" t="s">
        <v>182</v>
      </c>
      <c r="P7" s="20" t="s">
        <v>182</v>
      </c>
      <c r="Q7" s="18" t="s">
        <v>182</v>
      </c>
      <c r="R7" s="20" t="s">
        <v>182</v>
      </c>
      <c r="S7" s="18" t="n">
        <v>440.02590915</v>
      </c>
      <c r="T7" s="20" t="n">
        <v>6.23898637</v>
      </c>
    </row>
    <row r="8" spans="1:20">
      <c r="A8" s="15" t="s">
        <v>183</v>
      </c>
      <c r="B8" s="17" t="n">
        <v>7007</v>
      </c>
      <c r="C8" s="18">
        <f>(128.0/B8*100)</f>
        <v/>
      </c>
      <c r="D8" s="19" t="n">
        <v>6879</v>
      </c>
      <c r="E8" s="18" t="n">
        <v>431.93257088</v>
      </c>
      <c r="F8" s="20" t="n">
        <v>8.14954114</v>
      </c>
      <c r="G8" s="18" t="n">
        <v>444.08896577</v>
      </c>
      <c r="H8" s="20" t="n">
        <v>8.770704520000001</v>
      </c>
      <c r="I8" s="18" t="n">
        <v>511.28269619</v>
      </c>
      <c r="J8" s="20" t="n">
        <v>2.7954347</v>
      </c>
      <c r="K8" s="18" t="s">
        <v>182</v>
      </c>
      <c r="L8" s="20" t="s">
        <v>182</v>
      </c>
      <c r="M8" s="18" t="s">
        <v>182</v>
      </c>
      <c r="N8" s="20" t="s">
        <v>182</v>
      </c>
      <c r="O8" s="18" t="n">
        <v>301.63126691</v>
      </c>
      <c r="P8" s="20" t="n">
        <v>25.14921031</v>
      </c>
      <c r="Q8" s="18" t="s">
        <v>182</v>
      </c>
      <c r="R8" s="20" t="s">
        <v>182</v>
      </c>
      <c r="S8" s="18" t="n">
        <v>428.23492264</v>
      </c>
      <c r="T8" s="20" t="n">
        <v>7.05701357</v>
      </c>
    </row>
    <row r="9" spans="1:20">
      <c r="A9" s="15" t="s">
        <v>184</v>
      </c>
      <c r="B9" s="17" t="n">
        <v>9651</v>
      </c>
      <c r="C9" s="18">
        <f>(475.0/B9*100)</f>
        <v/>
      </c>
      <c r="D9" s="19" t="n">
        <v>9176</v>
      </c>
      <c r="E9" s="18" t="n">
        <v>433.88870822</v>
      </c>
      <c r="F9" s="20" t="n">
        <v>5.21171</v>
      </c>
      <c r="G9" s="18" t="n">
        <v>476.68315366</v>
      </c>
      <c r="H9" s="20" t="n">
        <v>5.12930743</v>
      </c>
      <c r="I9" s="18" t="n">
        <v>527.48588337</v>
      </c>
      <c r="J9" s="20" t="n">
        <v>2.28007275</v>
      </c>
      <c r="K9" s="18" t="s">
        <v>182</v>
      </c>
      <c r="L9" s="20" t="s">
        <v>182</v>
      </c>
      <c r="M9" s="18" t="s">
        <v>182</v>
      </c>
      <c r="N9" s="20" t="s">
        <v>182</v>
      </c>
      <c r="O9" s="18" t="n">
        <v>357.98454354</v>
      </c>
      <c r="P9" s="20" t="n">
        <v>11.51846445</v>
      </c>
      <c r="Q9" s="18" t="s">
        <v>182</v>
      </c>
      <c r="R9" s="20" t="s">
        <v>182</v>
      </c>
      <c r="S9" s="18" t="n">
        <v>441.1115284</v>
      </c>
      <c r="T9" s="20" t="n">
        <v>5.88581234</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(102.0/B11*100)</f>
        <v/>
      </c>
      <c r="D11" s="19" t="n">
        <v>6951</v>
      </c>
      <c r="E11" s="18" t="n">
        <v>374.51666281</v>
      </c>
      <c r="F11" s="20" t="n">
        <v>5.4312084</v>
      </c>
      <c r="G11" s="18" t="n">
        <v>396.95270091</v>
      </c>
      <c r="H11" s="20" t="n">
        <v>4.23421401</v>
      </c>
      <c r="I11" s="18" t="n">
        <v>437.64733793</v>
      </c>
      <c r="J11" s="20" t="n">
        <v>2.71677223</v>
      </c>
      <c r="K11" s="18" t="s">
        <v>182</v>
      </c>
      <c r="L11" s="20" t="s">
        <v>182</v>
      </c>
      <c r="M11" s="18" t="s">
        <v>182</v>
      </c>
      <c r="N11" s="20" t="s">
        <v>182</v>
      </c>
      <c r="O11" s="18" t="s">
        <v>182</v>
      </c>
      <c r="P11" s="20" t="s">
        <v>182</v>
      </c>
      <c r="Q11" s="18" t="s">
        <v>182</v>
      </c>
      <c r="R11" s="20" t="s">
        <v>182</v>
      </c>
      <c r="S11" s="18" t="n">
        <v>378.70947732</v>
      </c>
      <c r="T11" s="20" t="n">
        <v>7.0545665</v>
      </c>
    </row>
    <row r="12" spans="1:20">
      <c r="A12" s="15" t="s">
        <v>187</v>
      </c>
      <c r="B12" s="17" t="n">
        <v>6894</v>
      </c>
      <c r="C12" s="18">
        <f>(125.0/B12*100)</f>
        <v/>
      </c>
      <c r="D12" s="19" t="n">
        <v>6769</v>
      </c>
      <c r="E12" s="18" t="n">
        <v>442.96908858</v>
      </c>
      <c r="F12" s="20" t="n">
        <v>6.11039059</v>
      </c>
      <c r="G12" s="18" t="n">
        <v>459.96069658</v>
      </c>
      <c r="H12" s="20" t="n">
        <v>6.61716183</v>
      </c>
      <c r="I12" s="18" t="n">
        <v>508.45107643</v>
      </c>
      <c r="J12" s="20" t="n">
        <v>2.20455085</v>
      </c>
      <c r="K12" s="18" t="s">
        <v>182</v>
      </c>
      <c r="L12" s="20" t="s">
        <v>182</v>
      </c>
      <c r="M12" s="18" t="s">
        <v>182</v>
      </c>
      <c r="N12" s="20" t="s">
        <v>182</v>
      </c>
      <c r="O12" s="18" t="n">
        <v>340.98506961</v>
      </c>
      <c r="P12" s="20" t="n">
        <v>12.52444664</v>
      </c>
      <c r="Q12" s="18" t="s">
        <v>182</v>
      </c>
      <c r="R12" s="20" t="s">
        <v>182</v>
      </c>
      <c r="S12" s="18" t="n">
        <v>432.18996584</v>
      </c>
      <c r="T12" s="20" t="n">
        <v>6.38147426</v>
      </c>
    </row>
    <row r="13" spans="1:20">
      <c r="A13" s="15" t="s">
        <v>188</v>
      </c>
      <c r="B13" s="17" t="n">
        <v>7161</v>
      </c>
      <c r="C13" s="18">
        <f>(301.0/B13*100)</f>
        <v/>
      </c>
      <c r="D13" s="19" t="n">
        <v>6860</v>
      </c>
      <c r="E13" s="18" t="n">
        <v>458.55251728</v>
      </c>
      <c r="F13" s="20" t="n">
        <v>4.67609453</v>
      </c>
      <c r="G13" s="18" t="n">
        <v>497.42515359</v>
      </c>
      <c r="H13" s="20" t="n">
        <v>3.62018076</v>
      </c>
      <c r="I13" s="18" t="n">
        <v>528.33955729</v>
      </c>
      <c r="J13" s="20" t="n">
        <v>2.19471627</v>
      </c>
      <c r="K13" s="18" t="s">
        <v>182</v>
      </c>
      <c r="L13" s="20" t="s">
        <v>182</v>
      </c>
      <c r="M13" s="18" t="s">
        <v>182</v>
      </c>
      <c r="N13" s="20" t="s">
        <v>182</v>
      </c>
      <c r="O13" s="18" t="n">
        <v>447.51533769</v>
      </c>
      <c r="P13" s="20" t="n">
        <v>5.97365007</v>
      </c>
      <c r="Q13" s="18" t="s">
        <v>182</v>
      </c>
      <c r="R13" s="20" t="s">
        <v>182</v>
      </c>
      <c r="S13" s="18" t="n">
        <v>449.11690504</v>
      </c>
      <c r="T13" s="20" t="n">
        <v>5.17784307</v>
      </c>
    </row>
    <row r="14" spans="1:20">
      <c r="A14" s="15" t="s">
        <v>189</v>
      </c>
      <c r="B14" s="17" t="n">
        <v>5587</v>
      </c>
      <c r="C14" s="18">
        <f>(185.0/B14*100)</f>
        <v/>
      </c>
      <c r="D14" s="19" t="n">
        <v>5402</v>
      </c>
      <c r="E14" s="18" t="n">
        <v>454.5700113</v>
      </c>
      <c r="F14" s="20" t="n">
        <v>4.68168727</v>
      </c>
      <c r="G14" s="18" t="n">
        <v>482.56340282</v>
      </c>
      <c r="H14" s="20" t="n">
        <v>5.28865414</v>
      </c>
      <c r="I14" s="18" t="n">
        <v>528.73461968</v>
      </c>
      <c r="J14" s="20" t="n">
        <v>1.93090897</v>
      </c>
      <c r="K14" s="18" t="s">
        <v>182</v>
      </c>
      <c r="L14" s="20" t="s">
        <v>182</v>
      </c>
      <c r="M14" s="18" t="s">
        <v>182</v>
      </c>
      <c r="N14" s="20" t="s">
        <v>182</v>
      </c>
      <c r="O14" s="18" t="s">
        <v>182</v>
      </c>
      <c r="P14" s="20" t="s">
        <v>182</v>
      </c>
      <c r="Q14" s="18" t="s">
        <v>182</v>
      </c>
      <c r="R14" s="20" t="s">
        <v>182</v>
      </c>
      <c r="S14" s="18" t="n">
        <v>499.29630449</v>
      </c>
      <c r="T14" s="20" t="n">
        <v>8.3168673</v>
      </c>
    </row>
    <row r="15" spans="1:20">
      <c r="A15" s="15" t="s">
        <v>190</v>
      </c>
      <c r="B15" s="17" t="n">
        <v>5882</v>
      </c>
      <c r="C15" s="18">
        <f>(131.0/B15*100)</f>
        <v/>
      </c>
      <c r="D15" s="19" t="n">
        <v>5751</v>
      </c>
      <c r="E15" s="18" t="n">
        <v>459.13574199</v>
      </c>
      <c r="F15" s="20" t="n">
        <v>5.07957533</v>
      </c>
      <c r="G15" s="18" t="n">
        <v>489.1129934</v>
      </c>
      <c r="H15" s="20" t="n">
        <v>4.30483907</v>
      </c>
      <c r="I15" s="18" t="n">
        <v>524.10350655</v>
      </c>
      <c r="J15" s="20" t="n">
        <v>2.1704603</v>
      </c>
      <c r="K15" s="18" t="s">
        <v>182</v>
      </c>
      <c r="L15" s="20" t="s">
        <v>182</v>
      </c>
      <c r="M15" s="18" t="s">
        <v>182</v>
      </c>
      <c r="N15" s="20" t="s">
        <v>182</v>
      </c>
      <c r="O15" s="18" t="n">
        <v>368.85220715</v>
      </c>
      <c r="P15" s="20" t="n">
        <v>14.5875493</v>
      </c>
      <c r="Q15" s="18" t="s">
        <v>182</v>
      </c>
      <c r="R15" s="20" t="s">
        <v>182</v>
      </c>
      <c r="S15" s="18" t="n">
        <v>454.71044858</v>
      </c>
      <c r="T15" s="20" t="n">
        <v>6.71790486</v>
      </c>
    </row>
    <row r="16" spans="1:20">
      <c r="A16" s="15" t="s">
        <v>191</v>
      </c>
      <c r="B16" s="17" t="n">
        <v>6108</v>
      </c>
      <c r="C16" s="18">
        <f>(244.0/B16*100)</f>
        <v/>
      </c>
      <c r="D16" s="19" t="n">
        <v>5864</v>
      </c>
      <c r="E16" s="18" t="n">
        <v>437.01098241</v>
      </c>
      <c r="F16" s="20" t="n">
        <v>4.675551</v>
      </c>
      <c r="G16" s="18" t="n">
        <v>470.68736743</v>
      </c>
      <c r="H16" s="20" t="n">
        <v>6.62725077</v>
      </c>
      <c r="I16" s="18" t="n">
        <v>511.60354678</v>
      </c>
      <c r="J16" s="20" t="n">
        <v>2.23939357</v>
      </c>
      <c r="K16" s="18" t="s">
        <v>182</v>
      </c>
      <c r="L16" s="20" t="s">
        <v>182</v>
      </c>
      <c r="M16" s="18" t="s">
        <v>182</v>
      </c>
      <c r="N16" s="20" t="s">
        <v>182</v>
      </c>
      <c r="O16" s="18" t="s">
        <v>182</v>
      </c>
      <c r="P16" s="20" t="s">
        <v>182</v>
      </c>
      <c r="Q16" s="18" t="s">
        <v>182</v>
      </c>
      <c r="R16" s="20" t="s">
        <v>182</v>
      </c>
      <c r="S16" s="18" t="n">
        <v>411.2582733</v>
      </c>
      <c r="T16" s="20" t="n">
        <v>6.73207978</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413.94966054</v>
      </c>
      <c r="F18" s="20" t="n">
        <v>4.50633186</v>
      </c>
      <c r="G18" s="18" t="n">
        <v>436.96722844</v>
      </c>
      <c r="H18" s="20" t="n">
        <v>4.4209035</v>
      </c>
      <c r="I18" s="18" t="n">
        <v>476.99101172</v>
      </c>
      <c r="J18" s="20" t="n">
        <v>3.65995877</v>
      </c>
      <c r="K18" s="18" t="s">
        <v>182</v>
      </c>
      <c r="L18" s="20" t="s">
        <v>182</v>
      </c>
      <c r="M18" s="18" t="s">
        <v>182</v>
      </c>
      <c r="N18" s="20" t="s">
        <v>182</v>
      </c>
      <c r="O18" s="18" t="s">
        <v>182</v>
      </c>
      <c r="P18" s="20" t="s">
        <v>182</v>
      </c>
      <c r="Q18" s="18" t="s">
        <v>182</v>
      </c>
      <c r="R18" s="20" t="s">
        <v>182</v>
      </c>
      <c r="S18" s="18" t="n">
        <v>401.39966314</v>
      </c>
      <c r="T18" s="20" t="n">
        <v>8.19972054</v>
      </c>
    </row>
    <row r="19" spans="1:20">
      <c r="A19" s="15" t="s">
        <v>194</v>
      </c>
      <c r="B19" s="17" t="n">
        <v>5658</v>
      </c>
      <c r="C19" s="18">
        <f>(123.0/B19*100)</f>
        <v/>
      </c>
      <c r="D19" s="19" t="n">
        <v>5535</v>
      </c>
      <c r="E19" s="18" t="n">
        <v>417.39817957</v>
      </c>
      <c r="F19" s="20" t="n">
        <v>4.81036437</v>
      </c>
      <c r="G19" s="18" t="n">
        <v>437.84710453</v>
      </c>
      <c r="H19" s="20" t="n">
        <v>5.00775508</v>
      </c>
      <c r="I19" s="18" t="n">
        <v>498.70739744</v>
      </c>
      <c r="J19" s="20" t="n">
        <v>2.56632882</v>
      </c>
      <c r="K19" s="18" t="s">
        <v>182</v>
      </c>
      <c r="L19" s="20" t="s">
        <v>182</v>
      </c>
      <c r="M19" s="18" t="s">
        <v>182</v>
      </c>
      <c r="N19" s="20" t="s">
        <v>182</v>
      </c>
      <c r="O19" s="18" t="s">
        <v>182</v>
      </c>
      <c r="P19" s="20" t="s">
        <v>182</v>
      </c>
      <c r="Q19" s="18" t="s">
        <v>182</v>
      </c>
      <c r="R19" s="20" t="s">
        <v>182</v>
      </c>
      <c r="S19" s="18" t="n">
        <v>412.72897982</v>
      </c>
      <c r="T19" s="20" t="n">
        <v>6.80430908</v>
      </c>
    </row>
    <row r="20" spans="1:20">
      <c r="A20" s="15" t="s">
        <v>195</v>
      </c>
      <c r="B20" s="17" t="n">
        <v>3371</v>
      </c>
      <c r="C20" s="18">
        <f>(81.0/B20*100)</f>
        <v/>
      </c>
      <c r="D20" s="19" t="n">
        <v>3290</v>
      </c>
      <c r="E20" s="18" t="n">
        <v>422.45966508</v>
      </c>
      <c r="F20" s="20" t="n">
        <v>7.18925753</v>
      </c>
      <c r="G20" s="18" t="n">
        <v>452.42324176</v>
      </c>
      <c r="H20" s="20" t="n">
        <v>5.29374556</v>
      </c>
      <c r="I20" s="18" t="n">
        <v>499.16666039</v>
      </c>
      <c r="J20" s="20" t="n">
        <v>2.30531489</v>
      </c>
      <c r="K20" s="18" t="s">
        <v>182</v>
      </c>
      <c r="L20" s="20" t="s">
        <v>182</v>
      </c>
      <c r="M20" s="18" t="s">
        <v>182</v>
      </c>
      <c r="N20" s="20" t="s">
        <v>182</v>
      </c>
      <c r="O20" s="18" t="s">
        <v>182</v>
      </c>
      <c r="P20" s="20" t="s">
        <v>182</v>
      </c>
      <c r="Q20" s="18" t="s">
        <v>182</v>
      </c>
      <c r="R20" s="20" t="s">
        <v>182</v>
      </c>
      <c r="S20" s="18" t="n">
        <v>434.07071576</v>
      </c>
      <c r="T20" s="20" t="n">
        <v>9.573356029999999</v>
      </c>
    </row>
    <row r="21" spans="1:20">
      <c r="A21" s="15" t="s">
        <v>196</v>
      </c>
      <c r="B21" s="17" t="n">
        <v>5741</v>
      </c>
      <c r="C21" s="18">
        <f>(73.0/B21*100)</f>
        <v/>
      </c>
      <c r="D21" s="19" t="n">
        <v>5668</v>
      </c>
      <c r="E21" s="18" t="n">
        <v>434.49091884</v>
      </c>
      <c r="F21" s="20" t="n">
        <v>6.57879183</v>
      </c>
      <c r="G21" s="18" t="n">
        <v>477.43790698</v>
      </c>
      <c r="H21" s="20" t="n">
        <v>6.40248598</v>
      </c>
      <c r="I21" s="18" t="n">
        <v>510.94670582</v>
      </c>
      <c r="J21" s="20" t="n">
        <v>1.90215368</v>
      </c>
      <c r="K21" s="18" t="s">
        <v>182</v>
      </c>
      <c r="L21" s="20" t="s">
        <v>182</v>
      </c>
      <c r="M21" s="18" t="s">
        <v>182</v>
      </c>
      <c r="N21" s="20" t="s">
        <v>182</v>
      </c>
      <c r="O21" s="18" t="s">
        <v>182</v>
      </c>
      <c r="P21" s="20" t="s">
        <v>182</v>
      </c>
      <c r="Q21" s="18" t="s">
        <v>182</v>
      </c>
      <c r="R21" s="20" t="s">
        <v>182</v>
      </c>
      <c r="S21" s="18" t="n">
        <v>451.44199763</v>
      </c>
      <c r="T21" s="20" t="n">
        <v>6.88298213</v>
      </c>
    </row>
    <row r="22" spans="1:20">
      <c r="A22" s="15" t="s">
        <v>197</v>
      </c>
      <c r="B22" s="17" t="n">
        <v>6598</v>
      </c>
      <c r="C22" s="18">
        <f>(98.0/B22*100)</f>
        <v/>
      </c>
      <c r="D22" s="19" t="n">
        <v>6500</v>
      </c>
      <c r="E22" s="18" t="n">
        <v>395.1434232</v>
      </c>
      <c r="F22" s="20" t="n">
        <v>4.3927302</v>
      </c>
      <c r="G22" s="18" t="n">
        <v>417.71156275</v>
      </c>
      <c r="H22" s="20" t="n">
        <v>5.42186839</v>
      </c>
      <c r="I22" s="18" t="n">
        <v>502.58523884</v>
      </c>
      <c r="J22" s="20" t="n">
        <v>3.79675641</v>
      </c>
      <c r="K22" s="18" t="s">
        <v>182</v>
      </c>
      <c r="L22" s="20" t="s">
        <v>182</v>
      </c>
      <c r="M22" s="18" t="s">
        <v>182</v>
      </c>
      <c r="N22" s="20" t="s">
        <v>182</v>
      </c>
      <c r="O22" s="18" t="n">
        <v>465.3184081</v>
      </c>
      <c r="P22" s="20" t="n">
        <v>9.52311205</v>
      </c>
      <c r="Q22" s="18" t="s">
        <v>182</v>
      </c>
      <c r="R22" s="20" t="s">
        <v>182</v>
      </c>
      <c r="S22" s="18" t="n">
        <v>395.00147265</v>
      </c>
      <c r="T22" s="20" t="n">
        <v>7.97978675</v>
      </c>
    </row>
    <row r="23" spans="1:20">
      <c r="A23" s="15" t="s">
        <v>198</v>
      </c>
      <c r="B23" s="17" t="n">
        <v>11583</v>
      </c>
      <c r="C23" s="18">
        <f>(505.0/B23*100)</f>
        <v/>
      </c>
      <c r="D23" s="19" t="n">
        <v>11078</v>
      </c>
      <c r="E23" s="18" t="n">
        <v>437.87571871</v>
      </c>
      <c r="F23" s="20" t="n">
        <v>5.40232656</v>
      </c>
      <c r="G23" s="18" t="n">
        <v>456.66045778</v>
      </c>
      <c r="H23" s="20" t="n">
        <v>5.15222859</v>
      </c>
      <c r="I23" s="18" t="n">
        <v>505.92499652</v>
      </c>
      <c r="J23" s="20" t="n">
        <v>3.03075928</v>
      </c>
      <c r="K23" s="18" t="s">
        <v>182</v>
      </c>
      <c r="L23" s="20" t="s">
        <v>182</v>
      </c>
      <c r="M23" s="18" t="s">
        <v>182</v>
      </c>
      <c r="N23" s="20" t="s">
        <v>182</v>
      </c>
      <c r="O23" s="18" t="s">
        <v>182</v>
      </c>
      <c r="P23" s="20" t="s">
        <v>182</v>
      </c>
      <c r="Q23" s="18" t="s">
        <v>182</v>
      </c>
      <c r="R23" s="20" t="s">
        <v>182</v>
      </c>
      <c r="S23" s="18" t="n">
        <v>442.84334425</v>
      </c>
      <c r="T23" s="20" t="n">
        <v>7.15519925</v>
      </c>
    </row>
    <row r="24" spans="1:20">
      <c r="A24" s="15" t="s">
        <v>199</v>
      </c>
      <c r="B24" s="17" t="n">
        <v>6647</v>
      </c>
      <c r="C24" s="18">
        <f>(13.0/B24*100)</f>
        <v/>
      </c>
      <c r="D24" s="19" t="n">
        <v>6634</v>
      </c>
      <c r="E24" s="18" t="n">
        <v>479.53610482</v>
      </c>
      <c r="F24" s="20" t="n">
        <v>8.472854420000001</v>
      </c>
      <c r="G24" s="18" t="n">
        <v>510.41257359</v>
      </c>
      <c r="H24" s="20" t="n">
        <v>5.53161358</v>
      </c>
      <c r="I24" s="18" t="n">
        <v>540.16576215</v>
      </c>
      <c r="J24" s="20" t="n">
        <v>3.02686798</v>
      </c>
      <c r="K24" s="18" t="s">
        <v>182</v>
      </c>
      <c r="L24" s="20" t="s">
        <v>182</v>
      </c>
      <c r="M24" s="18" t="s">
        <v>182</v>
      </c>
      <c r="N24" s="20" t="s">
        <v>182</v>
      </c>
      <c r="O24" s="18" t="s">
        <v>182</v>
      </c>
      <c r="P24" s="20" t="s">
        <v>182</v>
      </c>
      <c r="Q24" s="18" t="s">
        <v>182</v>
      </c>
      <c r="R24" s="20" t="s">
        <v>182</v>
      </c>
      <c r="S24" s="18" t="n">
        <v>471.69551689</v>
      </c>
      <c r="T24" s="20" t="n">
        <v>9.363155709999999</v>
      </c>
    </row>
    <row r="25" spans="1:20">
      <c r="A25" s="15" t="s">
        <v>200</v>
      </c>
      <c r="B25" s="17" t="n">
        <v>5581</v>
      </c>
      <c r="C25" s="18">
        <f>(28.0/B25*100)</f>
        <v/>
      </c>
      <c r="D25" s="19" t="n">
        <v>5553</v>
      </c>
      <c r="E25" s="18" t="n">
        <v>460.35596689</v>
      </c>
      <c r="F25" s="20" t="n">
        <v>9.84794175</v>
      </c>
      <c r="G25" s="18" t="n">
        <v>510.50291605</v>
      </c>
      <c r="H25" s="20" t="n">
        <v>5.43235608</v>
      </c>
      <c r="I25" s="18" t="n">
        <v>532.61376216</v>
      </c>
      <c r="J25" s="20" t="n">
        <v>3.82153652</v>
      </c>
      <c r="K25" s="18" t="s">
        <v>182</v>
      </c>
      <c r="L25" s="20" t="s">
        <v>182</v>
      </c>
      <c r="M25" s="18" t="s">
        <v>182</v>
      </c>
      <c r="N25" s="20" t="s">
        <v>182</v>
      </c>
      <c r="O25" s="18" t="s">
        <v>182</v>
      </c>
      <c r="P25" s="20" t="s">
        <v>182</v>
      </c>
      <c r="Q25" s="18" t="s">
        <v>182</v>
      </c>
      <c r="R25" s="20" t="s">
        <v>182</v>
      </c>
      <c r="S25" s="18" t="n">
        <v>474.59072567</v>
      </c>
      <c r="T25" s="20" t="n">
        <v>13.7060868</v>
      </c>
    </row>
    <row r="26" spans="1:20">
      <c r="A26" s="15" t="s">
        <v>201</v>
      </c>
      <c r="B26" s="17" t="n">
        <v>4869</v>
      </c>
      <c r="C26" s="18">
        <f>(98.0/B26*100)</f>
        <v/>
      </c>
      <c r="D26" s="19" t="n">
        <v>4771</v>
      </c>
      <c r="E26" s="18" t="n">
        <v>424.96678483</v>
      </c>
      <c r="F26" s="20" t="n">
        <v>4.54734298</v>
      </c>
      <c r="G26" s="18" t="n">
        <v>459.02583674</v>
      </c>
      <c r="H26" s="20" t="n">
        <v>4.58346486</v>
      </c>
      <c r="I26" s="18" t="n">
        <v>492.85806303</v>
      </c>
      <c r="J26" s="20" t="n">
        <v>2.02638223</v>
      </c>
      <c r="K26" s="18" t="s">
        <v>182</v>
      </c>
      <c r="L26" s="20" t="s">
        <v>182</v>
      </c>
      <c r="M26" s="18" t="s">
        <v>182</v>
      </c>
      <c r="N26" s="20" t="s">
        <v>182</v>
      </c>
      <c r="O26" s="18" t="s">
        <v>182</v>
      </c>
      <c r="P26" s="20" t="s">
        <v>182</v>
      </c>
      <c r="Q26" s="18" t="s">
        <v>182</v>
      </c>
      <c r="R26" s="20" t="s">
        <v>182</v>
      </c>
      <c r="S26" s="18" t="n">
        <v>443.9947658</v>
      </c>
      <c r="T26" s="20" t="n">
        <v>7.07227107</v>
      </c>
    </row>
    <row r="27" spans="1:20">
      <c r="A27" s="15" t="s">
        <v>202</v>
      </c>
      <c r="B27" s="17" t="n">
        <v>5299</v>
      </c>
      <c r="C27" s="18">
        <f>(159.0/B27*100)</f>
        <v/>
      </c>
      <c r="D27" s="19" t="n">
        <v>5140</v>
      </c>
      <c r="E27" s="18" t="n">
        <v>429.96717868</v>
      </c>
      <c r="F27" s="20" t="n">
        <v>4.05271955</v>
      </c>
      <c r="G27" s="18" t="n">
        <v>448.91615936</v>
      </c>
      <c r="H27" s="20" t="n">
        <v>5.49100511</v>
      </c>
      <c r="I27" s="18" t="n">
        <v>504.77119013</v>
      </c>
      <c r="J27" s="20" t="n">
        <v>1.50817068</v>
      </c>
      <c r="K27" s="18" t="s">
        <v>182</v>
      </c>
      <c r="L27" s="20" t="s">
        <v>182</v>
      </c>
      <c r="M27" s="18" t="s">
        <v>182</v>
      </c>
      <c r="N27" s="20" t="s">
        <v>182</v>
      </c>
      <c r="O27" s="18" t="s">
        <v>182</v>
      </c>
      <c r="P27" s="20" t="s">
        <v>182</v>
      </c>
      <c r="Q27" s="18" t="s">
        <v>182</v>
      </c>
      <c r="R27" s="20" t="s">
        <v>182</v>
      </c>
      <c r="S27" s="18" t="n">
        <v>420.96959545</v>
      </c>
      <c r="T27" s="20" t="n">
        <v>4.50488125</v>
      </c>
    </row>
    <row r="28" spans="1:20">
      <c r="A28" s="15" t="s">
        <v>203</v>
      </c>
      <c r="B28" s="17" t="n">
        <v>7568</v>
      </c>
      <c r="C28" s="18">
        <f>(123.0/B28*100)</f>
        <v/>
      </c>
      <c r="D28" s="19" t="n">
        <v>7445</v>
      </c>
      <c r="E28" s="18" t="n">
        <v>382.92153698</v>
      </c>
      <c r="F28" s="20" t="n">
        <v>4.78609674</v>
      </c>
      <c r="G28" s="18" t="n">
        <v>406.15888639</v>
      </c>
      <c r="H28" s="20" t="n">
        <v>3.63818363</v>
      </c>
      <c r="I28" s="18" t="n">
        <v>414.44497316</v>
      </c>
      <c r="J28" s="20" t="n">
        <v>2.45836512</v>
      </c>
      <c r="K28" s="18" t="s">
        <v>182</v>
      </c>
      <c r="L28" s="20" t="s">
        <v>182</v>
      </c>
      <c r="M28" s="18" t="s">
        <v>182</v>
      </c>
      <c r="N28" s="20" t="s">
        <v>182</v>
      </c>
      <c r="O28" s="18" t="s">
        <v>182</v>
      </c>
      <c r="P28" s="20" t="s">
        <v>182</v>
      </c>
      <c r="Q28" s="18" t="s">
        <v>182</v>
      </c>
      <c r="R28" s="20" t="s">
        <v>182</v>
      </c>
      <c r="S28" s="18" t="n">
        <v>369.30603772</v>
      </c>
      <c r="T28" s="20" t="n">
        <v>9.06302185</v>
      </c>
    </row>
    <row r="29" spans="1:20">
      <c r="A29" s="15" t="s">
        <v>204</v>
      </c>
      <c r="B29" s="17" t="n">
        <v>5385</v>
      </c>
      <c r="C29" s="18">
        <f>(36.0/B29*100)</f>
        <v/>
      </c>
      <c r="D29" s="19" t="n">
        <v>5349</v>
      </c>
      <c r="E29" s="18" t="n">
        <v>432.77541694</v>
      </c>
      <c r="F29" s="20" t="n">
        <v>6.60414416</v>
      </c>
      <c r="G29" s="18" t="n">
        <v>473.33276811</v>
      </c>
      <c r="H29" s="20" t="n">
        <v>5.84775612</v>
      </c>
      <c r="I29" s="18" t="n">
        <v>528.4255852700001</v>
      </c>
      <c r="J29" s="20" t="n">
        <v>2.19621719</v>
      </c>
      <c r="K29" s="18" t="s">
        <v>182</v>
      </c>
      <c r="L29" s="20" t="s">
        <v>182</v>
      </c>
      <c r="M29" s="18" t="s">
        <v>182</v>
      </c>
      <c r="N29" s="20" t="s">
        <v>182</v>
      </c>
      <c r="O29" s="18" t="n">
        <v>335.3902018</v>
      </c>
      <c r="P29" s="20" t="n">
        <v>12.1685767</v>
      </c>
      <c r="Q29" s="18" t="s">
        <v>182</v>
      </c>
      <c r="R29" s="20" t="s">
        <v>182</v>
      </c>
      <c r="S29" s="18" t="n">
        <v>461.35111248</v>
      </c>
      <c r="T29" s="20" t="n">
        <v>9.24298602</v>
      </c>
    </row>
    <row r="30" spans="1:20">
      <c r="A30" s="15" t="s">
        <v>205</v>
      </c>
      <c r="B30" s="17" t="n">
        <v>4520</v>
      </c>
      <c r="C30" s="18">
        <f>(504.0/B30*100)</f>
        <v/>
      </c>
      <c r="D30" s="19" t="n">
        <v>4016</v>
      </c>
      <c r="E30" s="18" t="n">
        <v>432.57550618</v>
      </c>
      <c r="F30" s="20" t="n">
        <v>6.58381079</v>
      </c>
      <c r="G30" s="18" t="n">
        <v>473.27938115</v>
      </c>
      <c r="H30" s="20" t="n">
        <v>5.45567082</v>
      </c>
      <c r="I30" s="18" t="n">
        <v>509.15686127</v>
      </c>
      <c r="J30" s="20" t="n">
        <v>2.3656121</v>
      </c>
      <c r="K30" s="18" t="s">
        <v>182</v>
      </c>
      <c r="L30" s="20" t="s">
        <v>182</v>
      </c>
      <c r="M30" s="18" t="s">
        <v>182</v>
      </c>
      <c r="N30" s="20" t="s">
        <v>182</v>
      </c>
      <c r="O30" s="18" t="s">
        <v>182</v>
      </c>
      <c r="P30" s="20" t="s">
        <v>182</v>
      </c>
      <c r="Q30" s="18" t="s">
        <v>182</v>
      </c>
      <c r="R30" s="20" t="s">
        <v>182</v>
      </c>
      <c r="S30" s="18" t="n">
        <v>429.36262302</v>
      </c>
      <c r="T30" s="20" t="n">
        <v>6.5432512</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(16.0/B32*100)</f>
        <v/>
      </c>
      <c r="D32" s="19" t="n">
        <v>4462</v>
      </c>
      <c r="E32" s="18" t="n">
        <v>462.05416084</v>
      </c>
      <c r="F32" s="20" t="n">
        <v>5.28881528</v>
      </c>
      <c r="G32" s="18" t="n">
        <v>502.42167891</v>
      </c>
      <c r="H32" s="20" t="n">
        <v>5.51090174</v>
      </c>
      <c r="I32" s="18" t="n">
        <v>512.5863478700001</v>
      </c>
      <c r="J32" s="20" t="n">
        <v>2.23161312</v>
      </c>
      <c r="K32" s="18" t="s">
        <v>182</v>
      </c>
      <c r="L32" s="20" t="s">
        <v>182</v>
      </c>
      <c r="M32" s="18" t="s">
        <v>182</v>
      </c>
      <c r="N32" s="20" t="s">
        <v>182</v>
      </c>
      <c r="O32" s="18" t="s">
        <v>182</v>
      </c>
      <c r="P32" s="20" t="s">
        <v>182</v>
      </c>
      <c r="Q32" s="18" t="s">
        <v>182</v>
      </c>
      <c r="R32" s="20" t="s">
        <v>182</v>
      </c>
      <c r="S32" s="18" t="n">
        <v>444.70889955</v>
      </c>
      <c r="T32" s="20" t="n">
        <v>10.80460817</v>
      </c>
    </row>
    <row r="33" spans="1:20">
      <c r="A33" s="15" t="s">
        <v>208</v>
      </c>
      <c r="B33" s="17" t="n">
        <v>7325</v>
      </c>
      <c r="C33" s="18">
        <f>(215.0/B33*100)</f>
        <v/>
      </c>
      <c r="D33" s="19" t="n">
        <v>7110</v>
      </c>
      <c r="E33" s="18" t="n">
        <v>427.50815722</v>
      </c>
      <c r="F33" s="20" t="n">
        <v>5.48819312</v>
      </c>
      <c r="G33" s="18" t="n">
        <v>480.53325486</v>
      </c>
      <c r="H33" s="20" t="n">
        <v>4.75962138</v>
      </c>
      <c r="I33" s="18" t="n">
        <v>506.2864198</v>
      </c>
      <c r="J33" s="20" t="n">
        <v>2.78511979</v>
      </c>
      <c r="K33" s="18" t="s">
        <v>182</v>
      </c>
      <c r="L33" s="20" t="s">
        <v>182</v>
      </c>
      <c r="M33" s="18" t="s">
        <v>182</v>
      </c>
      <c r="N33" s="20" t="s">
        <v>182</v>
      </c>
      <c r="O33" s="18" t="s">
        <v>182</v>
      </c>
      <c r="P33" s="20" t="s">
        <v>182</v>
      </c>
      <c r="Q33" s="18" t="s">
        <v>182</v>
      </c>
      <c r="R33" s="20" t="s">
        <v>182</v>
      </c>
      <c r="S33" s="18" t="n">
        <v>435.49093638</v>
      </c>
      <c r="T33" s="20" t="n">
        <v>8.863382680000001</v>
      </c>
    </row>
    <row r="34" spans="1:20">
      <c r="A34" s="15" t="s">
        <v>209</v>
      </c>
      <c r="B34" s="17" t="n">
        <v>6350</v>
      </c>
      <c r="C34" s="18">
        <f>(79.0/B34*100)</f>
        <v/>
      </c>
      <c r="D34" s="19" t="n">
        <v>6271</v>
      </c>
      <c r="E34" s="18" t="n">
        <v>431.48976474</v>
      </c>
      <c r="F34" s="20" t="n">
        <v>4.73886345</v>
      </c>
      <c r="G34" s="18" t="n">
        <v>456.95801679</v>
      </c>
      <c r="H34" s="20" t="n">
        <v>5.42059617</v>
      </c>
      <c r="I34" s="18" t="n">
        <v>496.86650888</v>
      </c>
      <c r="J34" s="20" t="n">
        <v>2.45473501</v>
      </c>
      <c r="K34" s="18" t="s">
        <v>182</v>
      </c>
      <c r="L34" s="20" t="s">
        <v>182</v>
      </c>
      <c r="M34" s="18" t="s">
        <v>182</v>
      </c>
      <c r="N34" s="20" t="s">
        <v>182</v>
      </c>
      <c r="O34" s="18" t="n">
        <v>336.51078337</v>
      </c>
      <c r="P34" s="20" t="n">
        <v>12.24828707</v>
      </c>
      <c r="Q34" s="18" t="s">
        <v>182</v>
      </c>
      <c r="R34" s="20" t="s">
        <v>182</v>
      </c>
      <c r="S34" s="18" t="n">
        <v>397.84708725</v>
      </c>
      <c r="T34" s="20" t="n">
        <v>9.30012735</v>
      </c>
    </row>
    <row r="35" spans="1:20">
      <c r="A35" s="15" t="s">
        <v>210</v>
      </c>
      <c r="B35" s="17" t="n">
        <v>6406</v>
      </c>
      <c r="C35" s="18">
        <f>(67.0/B35*100)</f>
        <v/>
      </c>
      <c r="D35" s="19" t="n">
        <v>6339</v>
      </c>
      <c r="E35" s="18" t="n">
        <v>454.63182355</v>
      </c>
      <c r="F35" s="20" t="n">
        <v>5.40775349</v>
      </c>
      <c r="G35" s="18" t="n">
        <v>497.96674554</v>
      </c>
      <c r="H35" s="20" t="n">
        <v>4.94435176</v>
      </c>
      <c r="I35" s="18" t="n">
        <v>522.28200961</v>
      </c>
      <c r="J35" s="20" t="n">
        <v>1.62399806</v>
      </c>
      <c r="K35" s="18" t="s">
        <v>182</v>
      </c>
      <c r="L35" s="20" t="s">
        <v>182</v>
      </c>
      <c r="M35" s="18" t="s">
        <v>182</v>
      </c>
      <c r="N35" s="20" t="s">
        <v>182</v>
      </c>
      <c r="O35" s="18" t="n">
        <v>349.78970242</v>
      </c>
      <c r="P35" s="20" t="n">
        <v>6.90672373</v>
      </c>
      <c r="Q35" s="18" t="s">
        <v>182</v>
      </c>
      <c r="R35" s="20" t="s">
        <v>182</v>
      </c>
      <c r="S35" s="18" t="n">
        <v>464.52162921</v>
      </c>
      <c r="T35" s="20" t="n">
        <v>6.19048221</v>
      </c>
    </row>
    <row r="36" spans="1:20">
      <c r="A36" s="15" t="s">
        <v>211</v>
      </c>
      <c r="B36" s="17" t="n">
        <v>6736</v>
      </c>
      <c r="C36" s="18">
        <f>(42.0/B36*100)</f>
        <v/>
      </c>
      <c r="D36" s="19" t="n">
        <v>6694</v>
      </c>
      <c r="E36" s="18" t="n">
        <v>442.23518894</v>
      </c>
      <c r="F36" s="20" t="n">
        <v>6.43066486</v>
      </c>
      <c r="G36" s="18" t="n">
        <v>466.15703997</v>
      </c>
      <c r="H36" s="20" t="n">
        <v>4.74389079</v>
      </c>
      <c r="I36" s="18" t="n">
        <v>493.26075701</v>
      </c>
      <c r="J36" s="20" t="n">
        <v>2.23276579</v>
      </c>
      <c r="K36" s="18" t="s">
        <v>182</v>
      </c>
      <c r="L36" s="20" t="s">
        <v>182</v>
      </c>
      <c r="M36" s="18" t="s">
        <v>182</v>
      </c>
      <c r="N36" s="20" t="s">
        <v>182</v>
      </c>
      <c r="O36" s="18" t="s">
        <v>182</v>
      </c>
      <c r="P36" s="20" t="s">
        <v>182</v>
      </c>
      <c r="Q36" s="18" t="s">
        <v>182</v>
      </c>
      <c r="R36" s="20" t="s">
        <v>182</v>
      </c>
      <c r="S36" s="18" t="n">
        <v>432.67091414</v>
      </c>
      <c r="T36" s="20" t="n">
        <v>7.31969553</v>
      </c>
    </row>
    <row r="37" spans="1:20">
      <c r="A37" s="15" t="s">
        <v>212</v>
      </c>
      <c r="B37" s="17" t="n">
        <v>5458</v>
      </c>
      <c r="C37" s="18">
        <f>(228.0/B37*100)</f>
        <v/>
      </c>
      <c r="D37" s="19" t="n">
        <v>5230</v>
      </c>
      <c r="E37" s="18" t="n">
        <v>452.7280617</v>
      </c>
      <c r="F37" s="20" t="n">
        <v>5.05317531</v>
      </c>
      <c r="G37" s="18" t="n">
        <v>480.44274394</v>
      </c>
      <c r="H37" s="20" t="n">
        <v>5.32758892</v>
      </c>
      <c r="I37" s="18" t="n">
        <v>511.77788012</v>
      </c>
      <c r="J37" s="20" t="n">
        <v>3.05033622</v>
      </c>
      <c r="K37" s="18" t="s">
        <v>182</v>
      </c>
      <c r="L37" s="20" t="s">
        <v>182</v>
      </c>
      <c r="M37" s="18" t="s">
        <v>182</v>
      </c>
      <c r="N37" s="20" t="s">
        <v>182</v>
      </c>
      <c r="O37" s="18" t="s">
        <v>182</v>
      </c>
      <c r="P37" s="20" t="s">
        <v>182</v>
      </c>
      <c r="Q37" s="18" t="s">
        <v>182</v>
      </c>
      <c r="R37" s="20" t="s">
        <v>182</v>
      </c>
      <c r="S37" s="18" t="n">
        <v>427.85050537</v>
      </c>
      <c r="T37" s="20" t="n">
        <v>5.93244323</v>
      </c>
    </row>
    <row r="38" spans="1:20">
      <c r="A38" s="15" t="s">
        <v>213</v>
      </c>
      <c r="B38" s="17" t="n">
        <v>5860</v>
      </c>
      <c r="C38" s="18">
        <f>(62.0/B38*100)</f>
        <v/>
      </c>
      <c r="D38" s="19" t="n">
        <v>5798</v>
      </c>
      <c r="E38" s="18" t="n">
        <v>440.95971064</v>
      </c>
      <c r="F38" s="20" t="n">
        <v>6.99581422</v>
      </c>
      <c r="G38" s="18" t="n">
        <v>488.00864399</v>
      </c>
      <c r="H38" s="20" t="n">
        <v>9.116454210000001</v>
      </c>
      <c r="I38" s="18" t="n">
        <v>536.31403923</v>
      </c>
      <c r="J38" s="20" t="n">
        <v>2.59614993</v>
      </c>
      <c r="K38" s="18" t="s">
        <v>182</v>
      </c>
      <c r="L38" s="20" t="s">
        <v>182</v>
      </c>
      <c r="M38" s="18" t="s">
        <v>182</v>
      </c>
      <c r="N38" s="20" t="s">
        <v>182</v>
      </c>
      <c r="O38" s="18" t="s">
        <v>182</v>
      </c>
      <c r="P38" s="20" t="s">
        <v>182</v>
      </c>
      <c r="Q38" s="18" t="s">
        <v>182</v>
      </c>
      <c r="R38" s="20" t="s">
        <v>182</v>
      </c>
      <c r="S38" s="18" t="n">
        <v>448.91423558</v>
      </c>
      <c r="T38" s="20" t="n">
        <v>6.37673895</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(5662.0/B40*100)</f>
        <v/>
      </c>
      <c r="D40" s="19" t="n">
        <v>8495</v>
      </c>
      <c r="E40" s="18" t="n">
        <v>417.41238149</v>
      </c>
      <c r="F40" s="20" t="n">
        <v>7.87245179</v>
      </c>
      <c r="G40" s="18" t="n">
        <v>485.5093339</v>
      </c>
      <c r="H40" s="20" t="n">
        <v>6.37626124</v>
      </c>
      <c r="I40" s="18" t="n">
        <v>505.63908967</v>
      </c>
      <c r="J40" s="20" t="n">
        <v>2.89344043</v>
      </c>
      <c r="K40" s="18" t="s">
        <v>182</v>
      </c>
      <c r="L40" s="20" t="s">
        <v>182</v>
      </c>
      <c r="M40" s="18" t="s">
        <v>182</v>
      </c>
      <c r="N40" s="20" t="s">
        <v>182</v>
      </c>
      <c r="O40" s="18" t="n">
        <v>491.16464222</v>
      </c>
      <c r="P40" s="20" t="n">
        <v>2.5540442</v>
      </c>
      <c r="Q40" s="18" t="s">
        <v>182</v>
      </c>
      <c r="R40" s="20" t="s">
        <v>182</v>
      </c>
      <c r="S40" s="18" t="n">
        <v>421.51487812</v>
      </c>
      <c r="T40" s="20" t="n">
        <v>7.75098664</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(2723.0/B46*100)</f>
        <v/>
      </c>
      <c r="D46" s="19" t="n">
        <v>20418</v>
      </c>
      <c r="E46" s="18" t="n">
        <v>356.07242677</v>
      </c>
      <c r="F46" s="20" t="n">
        <v>4.68621026</v>
      </c>
      <c r="G46" s="18" t="n">
        <v>377.73526057</v>
      </c>
      <c r="H46" s="20" t="n">
        <v>5.34924887</v>
      </c>
      <c r="I46" s="18" t="n">
        <v>398.06438175</v>
      </c>
      <c r="J46" s="20" t="n">
        <v>3.40350215</v>
      </c>
      <c r="K46" s="18" t="s">
        <v>182</v>
      </c>
      <c r="L46" s="20" t="s">
        <v>182</v>
      </c>
      <c r="M46" s="18" t="s">
        <v>182</v>
      </c>
      <c r="N46" s="20" t="s">
        <v>182</v>
      </c>
      <c r="O46" s="18" t="s">
        <v>182</v>
      </c>
      <c r="P46" s="20" t="s">
        <v>182</v>
      </c>
      <c r="Q46" s="18" t="s">
        <v>182</v>
      </c>
      <c r="R46" s="20" t="s">
        <v>182</v>
      </c>
      <c r="S46" s="18" t="n">
        <v>352.4067274</v>
      </c>
      <c r="T46" s="20" t="n">
        <v>4.61738223</v>
      </c>
    </row>
    <row r="47" spans="1:20">
      <c r="A47" s="15" t="s">
        <v>222</v>
      </c>
      <c r="B47" s="17" t="n">
        <v>5928</v>
      </c>
      <c r="C47" s="18">
        <f>(106.0/B47*100)</f>
        <v/>
      </c>
      <c r="D47" s="19" t="n">
        <v>5822</v>
      </c>
      <c r="E47" s="18" t="n">
        <v>406.37241402</v>
      </c>
      <c r="F47" s="20" t="n">
        <v>4.73066131</v>
      </c>
      <c r="G47" s="18" t="n">
        <v>423.36231192</v>
      </c>
      <c r="H47" s="20" t="n">
        <v>6.20032634</v>
      </c>
      <c r="I47" s="18" t="n">
        <v>468.17436179</v>
      </c>
      <c r="J47" s="20" t="n">
        <v>3.93005751</v>
      </c>
      <c r="K47" s="18" t="s">
        <v>182</v>
      </c>
      <c r="L47" s="20" t="s">
        <v>182</v>
      </c>
      <c r="M47" s="18" t="s">
        <v>182</v>
      </c>
      <c r="N47" s="20" t="s">
        <v>182</v>
      </c>
      <c r="O47" s="18" t="s">
        <v>182</v>
      </c>
      <c r="P47" s="20" t="s">
        <v>182</v>
      </c>
      <c r="Q47" s="18" t="s">
        <v>182</v>
      </c>
      <c r="R47" s="20" t="s">
        <v>182</v>
      </c>
      <c r="S47" s="18" t="n">
        <v>386.3578505</v>
      </c>
      <c r="T47" s="20" t="n">
        <v>5.06633318</v>
      </c>
    </row>
    <row r="48" spans="1:20">
      <c r="A48" s="15" t="s">
        <v>223</v>
      </c>
      <c r="B48" s="17" t="n">
        <v>9841</v>
      </c>
      <c r="C48" s="18">
        <f>(19.0/B48*100)</f>
        <v/>
      </c>
      <c r="D48" s="19" t="n">
        <v>9822</v>
      </c>
      <c r="E48" s="18" t="n">
        <v>474.4841563</v>
      </c>
      <c r="F48" s="20" t="n">
        <v>7.35344683</v>
      </c>
      <c r="G48" s="18" t="n">
        <v>534.67400996</v>
      </c>
      <c r="H48" s="20" t="n">
        <v>5.4305669</v>
      </c>
      <c r="I48" s="18" t="n">
        <v>538.27110779</v>
      </c>
      <c r="J48" s="20" t="n">
        <v>5.06470153</v>
      </c>
      <c r="K48" s="18" t="s">
        <v>182</v>
      </c>
      <c r="L48" s="20" t="s">
        <v>182</v>
      </c>
      <c r="M48" s="18" t="s">
        <v>182</v>
      </c>
      <c r="N48" s="20" t="s">
        <v>182</v>
      </c>
      <c r="O48" s="18" t="s">
        <v>182</v>
      </c>
      <c r="P48" s="20" t="s">
        <v>182</v>
      </c>
      <c r="Q48" s="18" t="s">
        <v>182</v>
      </c>
      <c r="R48" s="20" t="s">
        <v>182</v>
      </c>
      <c r="S48" s="18" t="n">
        <v>477.66031547</v>
      </c>
      <c r="T48" s="20" t="n">
        <v>14.56669219</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(971.0/B50*100)</f>
        <v/>
      </c>
      <c r="D50" s="19" t="n">
        <v>10824</v>
      </c>
      <c r="E50" s="18" t="n">
        <v>365.75951316</v>
      </c>
      <c r="F50" s="20" t="n">
        <v>3.11393869</v>
      </c>
      <c r="G50" s="18" t="n">
        <v>386.46084557</v>
      </c>
      <c r="H50" s="20" t="n">
        <v>3.16634086</v>
      </c>
      <c r="I50" s="18" t="n">
        <v>404.52567015</v>
      </c>
      <c r="J50" s="20" t="n">
        <v>2.628314</v>
      </c>
      <c r="K50" s="18" t="s">
        <v>182</v>
      </c>
      <c r="L50" s="20" t="s">
        <v>182</v>
      </c>
      <c r="M50" s="18" t="s">
        <v>182</v>
      </c>
      <c r="N50" s="20" t="s">
        <v>182</v>
      </c>
      <c r="O50" s="18" t="s">
        <v>182</v>
      </c>
      <c r="P50" s="20" t="s">
        <v>182</v>
      </c>
      <c r="Q50" s="18" t="s">
        <v>182</v>
      </c>
      <c r="R50" s="20" t="s">
        <v>182</v>
      </c>
      <c r="S50" s="18" t="n">
        <v>360.16356198</v>
      </c>
      <c r="T50" s="20" t="n">
        <v>7.04516352</v>
      </c>
    </row>
    <row r="51" spans="1:20">
      <c r="A51" s="15" t="s">
        <v>226</v>
      </c>
      <c r="B51" s="17" t="n">
        <v>6866</v>
      </c>
      <c r="C51" s="18">
        <f>(114.0/B51*100)</f>
        <v/>
      </c>
      <c r="D51" s="19" t="n">
        <v>6752</v>
      </c>
      <c r="E51" s="18" t="n">
        <v>378.93627984</v>
      </c>
      <c r="F51" s="20" t="n">
        <v>4.4176704</v>
      </c>
      <c r="G51" s="18" t="n">
        <v>398.09698667</v>
      </c>
      <c r="H51" s="20" t="n">
        <v>5.60640948</v>
      </c>
      <c r="I51" s="18" t="n">
        <v>409.78460718</v>
      </c>
      <c r="J51" s="20" t="n">
        <v>2.87913693</v>
      </c>
      <c r="K51" s="18" t="s">
        <v>182</v>
      </c>
      <c r="L51" s="20" t="s">
        <v>182</v>
      </c>
      <c r="M51" s="18" t="s">
        <v>182</v>
      </c>
      <c r="N51" s="20" t="s">
        <v>182</v>
      </c>
      <c r="O51" s="18" t="n">
        <v>380.5422133</v>
      </c>
      <c r="P51" s="20" t="n">
        <v>4.31283207</v>
      </c>
      <c r="Q51" s="18" t="s">
        <v>182</v>
      </c>
      <c r="R51" s="20" t="s">
        <v>182</v>
      </c>
      <c r="S51" s="18" t="n">
        <v>379.14443388</v>
      </c>
      <c r="T51" s="20" t="n">
        <v>4.99611743</v>
      </c>
    </row>
    <row r="52" spans="1:20">
      <c r="A52" s="15" t="s">
        <v>227</v>
      </c>
      <c r="B52" s="17" t="n">
        <v>5809</v>
      </c>
      <c r="C52" s="18">
        <f>(116.0/B52*100)</f>
        <v/>
      </c>
      <c r="D52" s="19" t="n">
        <v>5693</v>
      </c>
      <c r="E52" s="18" t="n">
        <v>409.04974378</v>
      </c>
      <c r="F52" s="20" t="n">
        <v>4.28403444</v>
      </c>
      <c r="G52" s="18" t="n">
        <v>432.34450499</v>
      </c>
      <c r="H52" s="20" t="n">
        <v>4.52834329</v>
      </c>
      <c r="I52" s="18" t="n">
        <v>479.92449566</v>
      </c>
      <c r="J52" s="20" t="n">
        <v>2.75862839</v>
      </c>
      <c r="K52" s="18" t="s">
        <v>182</v>
      </c>
      <c r="L52" s="20" t="s">
        <v>182</v>
      </c>
      <c r="M52" s="18" t="s">
        <v>182</v>
      </c>
      <c r="N52" s="20" t="s">
        <v>182</v>
      </c>
      <c r="O52" s="18" t="s">
        <v>182</v>
      </c>
      <c r="P52" s="20" t="s">
        <v>182</v>
      </c>
      <c r="Q52" s="18" t="s">
        <v>182</v>
      </c>
      <c r="R52" s="20" t="s">
        <v>182</v>
      </c>
      <c r="S52" s="18" t="n">
        <v>396.39736483</v>
      </c>
      <c r="T52" s="20" t="n">
        <v>6.80531979</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(436.0/B54*100)</f>
        <v/>
      </c>
      <c r="D54" s="19" t="n">
        <v>4304</v>
      </c>
      <c r="E54" s="18" t="n">
        <v>316.41214848</v>
      </c>
      <c r="F54" s="20" t="n">
        <v>4.27842685</v>
      </c>
      <c r="G54" s="18" t="n">
        <v>324.49087364</v>
      </c>
      <c r="H54" s="20" t="n">
        <v>5.5515456</v>
      </c>
      <c r="I54" s="18" t="n">
        <v>344.6613329</v>
      </c>
      <c r="J54" s="20" t="n">
        <v>3.74601027</v>
      </c>
      <c r="K54" s="18" t="s">
        <v>182</v>
      </c>
      <c r="L54" s="20" t="s">
        <v>182</v>
      </c>
      <c r="M54" s="18" t="s">
        <v>182</v>
      </c>
      <c r="N54" s="20" t="s">
        <v>182</v>
      </c>
      <c r="O54" s="18" t="s">
        <v>182</v>
      </c>
      <c r="P54" s="20" t="s">
        <v>182</v>
      </c>
      <c r="Q54" s="18" t="s">
        <v>182</v>
      </c>
      <c r="R54" s="20" t="s">
        <v>182</v>
      </c>
      <c r="S54" s="18" t="n">
        <v>286.50405415</v>
      </c>
      <c r="T54" s="20" t="n">
        <v>4.28709379</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(78.0/B56*100)</f>
        <v/>
      </c>
      <c r="D56" s="19" t="n">
        <v>5281</v>
      </c>
      <c r="E56" s="18" t="n">
        <v>503.18168961</v>
      </c>
      <c r="F56" s="20" t="n">
        <v>5.32365187</v>
      </c>
      <c r="G56" s="18" t="n">
        <v>530.55849627</v>
      </c>
      <c r="H56" s="20" t="n">
        <v>5.36031708</v>
      </c>
      <c r="I56" s="18" t="n">
        <v>560.34650817</v>
      </c>
      <c r="J56" s="20" t="n">
        <v>2.98885728</v>
      </c>
      <c r="K56" s="18" t="s">
        <v>182</v>
      </c>
      <c r="L56" s="20" t="s">
        <v>182</v>
      </c>
      <c r="M56" s="18" t="s">
        <v>182</v>
      </c>
      <c r="N56" s="20" t="s">
        <v>182</v>
      </c>
      <c r="O56" s="18" t="s">
        <v>182</v>
      </c>
      <c r="P56" s="20" t="s">
        <v>182</v>
      </c>
      <c r="Q56" s="18" t="s">
        <v>182</v>
      </c>
      <c r="R56" s="20" t="s">
        <v>182</v>
      </c>
      <c r="S56" s="18" t="n">
        <v>510.65271762</v>
      </c>
      <c r="T56" s="20" t="n">
        <v>14.32646472</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(256.0/B61*100)</f>
        <v/>
      </c>
      <c r="D61" s="19" t="n">
        <v>6269</v>
      </c>
      <c r="E61" s="18" t="n">
        <v>425.01509648</v>
      </c>
      <c r="F61" s="20" t="n">
        <v>4.25390424</v>
      </c>
      <c r="G61" s="18" t="n">
        <v>451.60405839</v>
      </c>
      <c r="H61" s="20" t="n">
        <v>4.17514923</v>
      </c>
      <c r="I61" s="18" t="n">
        <v>496.50475824</v>
      </c>
      <c r="J61" s="20" t="n">
        <v>2.43202172</v>
      </c>
      <c r="K61" s="18" t="s">
        <v>182</v>
      </c>
      <c r="L61" s="20" t="s">
        <v>182</v>
      </c>
      <c r="M61" s="18" t="s">
        <v>182</v>
      </c>
      <c r="N61" s="20" t="s">
        <v>182</v>
      </c>
      <c r="O61" s="18" t="s">
        <v>182</v>
      </c>
      <c r="P61" s="20" t="s">
        <v>182</v>
      </c>
      <c r="Q61" s="18" t="s">
        <v>182</v>
      </c>
      <c r="R61" s="20" t="s">
        <v>182</v>
      </c>
      <c r="S61" s="18" t="n">
        <v>418.06205548</v>
      </c>
      <c r="T61" s="20" t="n">
        <v>8.4557199</v>
      </c>
    </row>
    <row r="62" spans="1:20">
      <c r="A62" s="15" t="s">
        <v>237</v>
      </c>
      <c r="B62" s="17" t="n">
        <v>4476</v>
      </c>
      <c r="C62" s="18">
        <f>(5.0/B62*100)</f>
        <v/>
      </c>
      <c r="D62" s="19" t="n">
        <v>4471</v>
      </c>
      <c r="E62" s="18" t="n">
        <v>507.31111396</v>
      </c>
      <c r="F62" s="20" t="n">
        <v>4.57609532</v>
      </c>
      <c r="G62" s="18" t="n">
        <v>536.7622145399999</v>
      </c>
      <c r="H62" s="20" t="n">
        <v>3.70015126</v>
      </c>
      <c r="I62" s="18" t="n">
        <v>549.74588109</v>
      </c>
      <c r="J62" s="20" t="n">
        <v>1.15380696</v>
      </c>
      <c r="K62" s="18" t="s">
        <v>182</v>
      </c>
      <c r="L62" s="20" t="s">
        <v>182</v>
      </c>
      <c r="M62" s="18" t="s">
        <v>182</v>
      </c>
      <c r="N62" s="20" t="s">
        <v>182</v>
      </c>
      <c r="O62" s="18" t="s">
        <v>182</v>
      </c>
      <c r="P62" s="20" t="s">
        <v>182</v>
      </c>
      <c r="Q62" s="18" t="s">
        <v>182</v>
      </c>
      <c r="R62" s="20" t="s">
        <v>182</v>
      </c>
      <c r="S62" s="18" t="n">
        <v>539.6559459600001</v>
      </c>
      <c r="T62" s="20" t="n">
        <v>11.05830059</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347.10051804</v>
      </c>
      <c r="F67" s="20" t="n">
        <v>3.79789081</v>
      </c>
      <c r="G67" s="18" t="n">
        <v>374.81130334</v>
      </c>
      <c r="H67" s="20" t="n">
        <v>4.57258608</v>
      </c>
      <c r="I67" s="18" t="n">
        <v>397.33847348</v>
      </c>
      <c r="J67" s="20" t="n">
        <v>2.94184745</v>
      </c>
      <c r="K67" s="18" t="s">
        <v>182</v>
      </c>
      <c r="L67" s="20" t="s">
        <v>182</v>
      </c>
      <c r="M67" s="18" t="s">
        <v>182</v>
      </c>
      <c r="N67" s="20" t="s">
        <v>182</v>
      </c>
      <c r="O67" s="18" t="s">
        <v>182</v>
      </c>
      <c r="P67" s="20" t="s">
        <v>182</v>
      </c>
      <c r="Q67" s="18" t="s">
        <v>182</v>
      </c>
      <c r="R67" s="20" t="s">
        <v>182</v>
      </c>
      <c r="S67" s="18" t="n">
        <v>320.12417236</v>
      </c>
      <c r="T67" s="20" t="n">
        <v>8.389116400000001</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466.4837614</v>
      </c>
      <c r="F70" s="20" t="n">
        <v>6.8998274</v>
      </c>
      <c r="G70" s="18" t="n">
        <v>497.91505654</v>
      </c>
      <c r="H70" s="20" t="n">
        <v>6.3088435</v>
      </c>
      <c r="I70" s="18" t="n">
        <v>506.08007426</v>
      </c>
      <c r="J70" s="20" t="n">
        <v>2.78081412</v>
      </c>
      <c r="K70" s="18" t="s">
        <v>182</v>
      </c>
      <c r="L70" s="20" t="s">
        <v>182</v>
      </c>
      <c r="M70" s="18" t="s">
        <v>182</v>
      </c>
      <c r="N70" s="20" t="s">
        <v>182</v>
      </c>
      <c r="O70" s="18" t="s">
        <v>182</v>
      </c>
      <c r="P70" s="20" t="s">
        <v>182</v>
      </c>
      <c r="Q70" s="18" t="s">
        <v>182</v>
      </c>
      <c r="R70" s="20" t="s">
        <v>182</v>
      </c>
      <c r="S70" s="18" t="n">
        <v>444.16805904</v>
      </c>
      <c r="T70" s="20" t="n">
        <v>6.38576865</v>
      </c>
    </row>
    <row r="71" spans="1:20">
      <c r="A71" s="15" t="s">
        <v>246</v>
      </c>
      <c r="B71" s="17" t="n">
        <v>6115</v>
      </c>
      <c r="C71" s="18">
        <f>(109.0/B71*100)</f>
        <v/>
      </c>
      <c r="D71" s="19" t="n">
        <v>6006</v>
      </c>
      <c r="E71" s="18" t="n">
        <v>490.8726547</v>
      </c>
      <c r="F71" s="20" t="n">
        <v>6.15073399</v>
      </c>
      <c r="G71" s="18" t="n">
        <v>544.0063175400001</v>
      </c>
      <c r="H71" s="20" t="n">
        <v>3.8281479</v>
      </c>
      <c r="I71" s="18" t="n">
        <v>575.23933013</v>
      </c>
      <c r="J71" s="20" t="n">
        <v>1.62190343</v>
      </c>
      <c r="K71" s="18" t="s">
        <v>182</v>
      </c>
      <c r="L71" s="20" t="s">
        <v>182</v>
      </c>
      <c r="M71" s="18" t="s">
        <v>182</v>
      </c>
      <c r="N71" s="20" t="s">
        <v>182</v>
      </c>
      <c r="O71" s="18" t="s">
        <v>182</v>
      </c>
      <c r="P71" s="20" t="s">
        <v>182</v>
      </c>
      <c r="Q71" s="18" t="s">
        <v>182</v>
      </c>
      <c r="R71" s="20" t="s">
        <v>182</v>
      </c>
      <c r="S71" s="18" t="n">
        <v>503.52037796</v>
      </c>
      <c r="T71" s="20" t="n">
        <v>11.74766719</v>
      </c>
    </row>
    <row r="72" spans="1:20">
      <c r="A72" s="15" t="s">
        <v>247</v>
      </c>
      <c r="B72" s="17" t="n">
        <v>7708</v>
      </c>
      <c r="C72" s="18">
        <f>(8.0/B72*100)</f>
        <v/>
      </c>
      <c r="D72" s="19" t="n">
        <v>7700</v>
      </c>
      <c r="E72" s="18" t="n">
        <v>483.54218325</v>
      </c>
      <c r="F72" s="20" t="n">
        <v>8.09078115</v>
      </c>
      <c r="G72" s="18" t="n">
        <v>529.33649375</v>
      </c>
      <c r="H72" s="20" t="n">
        <v>4.12145411</v>
      </c>
      <c r="I72" s="18" t="n">
        <v>549.64498211</v>
      </c>
      <c r="J72" s="20" t="n">
        <v>3.1434086</v>
      </c>
      <c r="K72" s="18" t="s">
        <v>182</v>
      </c>
      <c r="L72" s="20" t="s">
        <v>182</v>
      </c>
      <c r="M72" s="18" t="s">
        <v>182</v>
      </c>
      <c r="N72" s="20" t="s">
        <v>182</v>
      </c>
      <c r="O72" s="18" t="s">
        <v>182</v>
      </c>
      <c r="P72" s="20" t="s">
        <v>182</v>
      </c>
      <c r="Q72" s="18" t="s">
        <v>182</v>
      </c>
      <c r="R72" s="20" t="s">
        <v>182</v>
      </c>
      <c r="S72" s="18" t="n">
        <v>517.90220351</v>
      </c>
      <c r="T72" s="20" t="n">
        <v>14.24808399</v>
      </c>
    </row>
    <row r="73" spans="1:20">
      <c r="A73" s="15" t="s">
        <v>248</v>
      </c>
      <c r="B73" s="17" t="n">
        <v>8249</v>
      </c>
      <c r="C73" s="18">
        <f>(225.0/B73*100)</f>
        <v/>
      </c>
      <c r="D73" s="19" t="n">
        <v>8024</v>
      </c>
      <c r="E73" s="18" t="n">
        <v>397.94940942</v>
      </c>
      <c r="F73" s="20" t="n">
        <v>3.4880808</v>
      </c>
      <c r="G73" s="18" t="n">
        <v>422.09499673</v>
      </c>
      <c r="H73" s="20" t="n">
        <v>4.076529</v>
      </c>
      <c r="I73" s="18" t="n">
        <v>425.53659475</v>
      </c>
      <c r="J73" s="20" t="n">
        <v>3.79959988</v>
      </c>
      <c r="K73" s="18" t="s">
        <v>182</v>
      </c>
      <c r="L73" s="20" t="s">
        <v>182</v>
      </c>
      <c r="M73" s="18" t="s">
        <v>182</v>
      </c>
      <c r="N73" s="20" t="s">
        <v>182</v>
      </c>
      <c r="O73" s="18" t="s">
        <v>182</v>
      </c>
      <c r="P73" s="20" t="s">
        <v>182</v>
      </c>
      <c r="Q73" s="18" t="s">
        <v>182</v>
      </c>
      <c r="R73" s="20" t="s">
        <v>182</v>
      </c>
      <c r="S73" s="18" t="n">
        <v>381.33710668</v>
      </c>
      <c r="T73" s="20" t="n">
        <v>8.297930450000001</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(271.0/B77*100)</f>
        <v/>
      </c>
      <c r="D77" s="19" t="n">
        <v>5791</v>
      </c>
      <c r="E77" s="18" t="n">
        <v>381.61851763</v>
      </c>
      <c r="F77" s="20" t="n">
        <v>4.16371457</v>
      </c>
      <c r="G77" s="18" t="n">
        <v>412.08959904</v>
      </c>
      <c r="H77" s="20" t="n">
        <v>4.28146432</v>
      </c>
      <c r="I77" s="18" t="n">
        <v>440.4901321</v>
      </c>
      <c r="J77" s="20" t="n">
        <v>2.77665996</v>
      </c>
      <c r="K77" s="18" t="s">
        <v>182</v>
      </c>
      <c r="L77" s="20" t="s">
        <v>182</v>
      </c>
      <c r="M77" s="18" t="s">
        <v>182</v>
      </c>
      <c r="N77" s="20" t="s">
        <v>182</v>
      </c>
      <c r="O77" s="18" t="s">
        <v>182</v>
      </c>
      <c r="P77" s="20" t="s">
        <v>182</v>
      </c>
      <c r="Q77" s="18" t="s">
        <v>182</v>
      </c>
      <c r="R77" s="20" t="s">
        <v>182</v>
      </c>
      <c r="S77" s="18" t="n">
        <v>363.80708602</v>
      </c>
      <c r="T77" s="20" t="n">
        <v>3.64524961</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289</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503.50569944</v>
      </c>
      <c r="F7" s="20" t="n">
        <v>1.75196876</v>
      </c>
      <c r="G7" s="18" t="n">
        <v>504.97280254</v>
      </c>
      <c r="H7" s="20" t="n">
        <v>2.52607718</v>
      </c>
      <c r="I7" s="18" t="n">
        <v>454.93044859</v>
      </c>
      <c r="J7" s="20" t="n">
        <v>4.64529172</v>
      </c>
      <c r="K7" s="18" t="s">
        <v>182</v>
      </c>
      <c r="L7" s="20" t="s">
        <v>182</v>
      </c>
      <c r="M7" s="18" t="s">
        <v>182</v>
      </c>
      <c r="N7" s="20" t="s">
        <v>182</v>
      </c>
      <c r="O7" s="18" t="s">
        <v>182</v>
      </c>
      <c r="P7" s="20" t="s">
        <v>182</v>
      </c>
      <c r="Q7" s="18" t="s">
        <v>182</v>
      </c>
      <c r="R7" s="20" t="s">
        <v>182</v>
      </c>
      <c r="S7" s="18" t="n">
        <v>429.62373557</v>
      </c>
      <c r="T7" s="20" t="n">
        <v>7.18751136</v>
      </c>
    </row>
    <row r="8" spans="1:20">
      <c r="A8" s="15" t="s">
        <v>183</v>
      </c>
      <c r="B8" s="17" t="n">
        <v>7007</v>
      </c>
      <c r="C8" s="18">
        <f>(128.0/B8*100)</f>
        <v/>
      </c>
      <c r="D8" s="19" t="n">
        <v>6879</v>
      </c>
      <c r="E8" s="18" t="n">
        <v>513.5583110600001</v>
      </c>
      <c r="F8" s="20" t="n">
        <v>2.835117</v>
      </c>
      <c r="G8" s="18" t="n">
        <v>494.17744787</v>
      </c>
      <c r="H8" s="20" t="n">
        <v>4.83116088</v>
      </c>
      <c r="I8" s="18" t="n">
        <v>445.69531975</v>
      </c>
      <c r="J8" s="20" t="n">
        <v>5.28347211</v>
      </c>
      <c r="K8" s="18" t="s">
        <v>182</v>
      </c>
      <c r="L8" s="20" t="s">
        <v>182</v>
      </c>
      <c r="M8" s="18" t="s">
        <v>182</v>
      </c>
      <c r="N8" s="20" t="s">
        <v>182</v>
      </c>
      <c r="O8" s="18" t="n">
        <v>301.63126691</v>
      </c>
      <c r="P8" s="20" t="n">
        <v>25.14921031</v>
      </c>
      <c r="Q8" s="18" t="s">
        <v>182</v>
      </c>
      <c r="R8" s="20" t="s">
        <v>182</v>
      </c>
      <c r="S8" s="18" t="n">
        <v>408.62407672</v>
      </c>
      <c r="T8" s="20" t="n">
        <v>7.92159884</v>
      </c>
    </row>
    <row r="9" spans="1:20">
      <c r="A9" s="15" t="s">
        <v>184</v>
      </c>
      <c r="B9" s="17" t="n">
        <v>9651</v>
      </c>
      <c r="C9" s="18">
        <f>(475.0/B9*100)</f>
        <v/>
      </c>
      <c r="D9" s="19" t="n">
        <v>9176</v>
      </c>
      <c r="E9" s="18" t="n">
        <v>534.26339888</v>
      </c>
      <c r="F9" s="20" t="n">
        <v>2.3833467</v>
      </c>
      <c r="G9" s="18" t="n">
        <v>514.1317517799999</v>
      </c>
      <c r="H9" s="20" t="n">
        <v>3.77204017</v>
      </c>
      <c r="I9" s="18" t="n">
        <v>464.97355802</v>
      </c>
      <c r="J9" s="20" t="n">
        <v>3.55419803</v>
      </c>
      <c r="K9" s="18" t="s">
        <v>182</v>
      </c>
      <c r="L9" s="20" t="s">
        <v>182</v>
      </c>
      <c r="M9" s="18" t="s">
        <v>182</v>
      </c>
      <c r="N9" s="20" t="s">
        <v>182</v>
      </c>
      <c r="O9" s="18" t="n">
        <v>357.98454354</v>
      </c>
      <c r="P9" s="20" t="n">
        <v>11.51846445</v>
      </c>
      <c r="Q9" s="18" t="s">
        <v>182</v>
      </c>
      <c r="R9" s="20" t="s">
        <v>182</v>
      </c>
      <c r="S9" s="18" t="n">
        <v>421.20168122</v>
      </c>
      <c r="T9" s="20" t="n">
        <v>6.25563188</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(102.0/B11*100)</f>
        <v/>
      </c>
      <c r="D11" s="19" t="n">
        <v>6951</v>
      </c>
      <c r="E11" s="18" t="n">
        <v>441.58143984</v>
      </c>
      <c r="F11" s="20" t="n">
        <v>3.07707897</v>
      </c>
      <c r="G11" s="18" t="n">
        <v>416.91149619</v>
      </c>
      <c r="H11" s="20" t="n">
        <v>3.28610881</v>
      </c>
      <c r="I11" s="18" t="n">
        <v>382.95584015</v>
      </c>
      <c r="J11" s="20" t="n">
        <v>4.00915215</v>
      </c>
      <c r="K11" s="18" t="s">
        <v>182</v>
      </c>
      <c r="L11" s="20" t="s">
        <v>182</v>
      </c>
      <c r="M11" s="18" t="s">
        <v>182</v>
      </c>
      <c r="N11" s="20" t="s">
        <v>182</v>
      </c>
      <c r="O11" s="18" t="s">
        <v>182</v>
      </c>
      <c r="P11" s="20" t="s">
        <v>182</v>
      </c>
      <c r="Q11" s="18" t="s">
        <v>182</v>
      </c>
      <c r="R11" s="20" t="s">
        <v>182</v>
      </c>
      <c r="S11" s="18" t="n">
        <v>367.58658871</v>
      </c>
      <c r="T11" s="20" t="n">
        <v>7.34115708</v>
      </c>
    </row>
    <row r="12" spans="1:20">
      <c r="A12" s="15" t="s">
        <v>187</v>
      </c>
      <c r="B12" s="17" t="n">
        <v>6894</v>
      </c>
      <c r="C12" s="18">
        <f>(125.0/B12*100)</f>
        <v/>
      </c>
      <c r="D12" s="19" t="n">
        <v>6769</v>
      </c>
      <c r="E12" s="18" t="n">
        <v>510.04792985</v>
      </c>
      <c r="F12" s="20" t="n">
        <v>2.28776812</v>
      </c>
      <c r="G12" s="18" t="n">
        <v>498.5466815</v>
      </c>
      <c r="H12" s="20" t="n">
        <v>4.68848079</v>
      </c>
      <c r="I12" s="18" t="n">
        <v>453.04266786</v>
      </c>
      <c r="J12" s="20" t="n">
        <v>3.72339548</v>
      </c>
      <c r="K12" s="18" t="s">
        <v>182</v>
      </c>
      <c r="L12" s="20" t="s">
        <v>182</v>
      </c>
      <c r="M12" s="18" t="s">
        <v>182</v>
      </c>
      <c r="N12" s="20" t="s">
        <v>182</v>
      </c>
      <c r="O12" s="18" t="n">
        <v>340.98506961</v>
      </c>
      <c r="P12" s="20" t="n">
        <v>12.52444664</v>
      </c>
      <c r="Q12" s="18" t="s">
        <v>182</v>
      </c>
      <c r="R12" s="20" t="s">
        <v>182</v>
      </c>
      <c r="S12" s="18" t="n">
        <v>410.69752261</v>
      </c>
      <c r="T12" s="20" t="n">
        <v>6.88530776</v>
      </c>
    </row>
    <row r="13" spans="1:20">
      <c r="A13" s="15" t="s">
        <v>188</v>
      </c>
      <c r="B13" s="17" t="n">
        <v>7161</v>
      </c>
      <c r="C13" s="18">
        <f>(301.0/B13*100)</f>
        <v/>
      </c>
      <c r="D13" s="19" t="n">
        <v>6860</v>
      </c>
      <c r="E13" s="18" t="n">
        <v>520.86458579</v>
      </c>
      <c r="F13" s="20" t="n">
        <v>2.17172997</v>
      </c>
      <c r="G13" s="18" t="n">
        <v>520.5478470199999</v>
      </c>
      <c r="H13" s="20" t="n">
        <v>3.82402915</v>
      </c>
      <c r="I13" s="18" t="n">
        <v>500.64934512</v>
      </c>
      <c r="J13" s="20" t="n">
        <v>5.3529475</v>
      </c>
      <c r="K13" s="18" t="s">
        <v>182</v>
      </c>
      <c r="L13" s="20" t="s">
        <v>182</v>
      </c>
      <c r="M13" s="18" t="s">
        <v>182</v>
      </c>
      <c r="N13" s="20" t="s">
        <v>182</v>
      </c>
      <c r="O13" s="18" t="n">
        <v>447.51533769</v>
      </c>
      <c r="P13" s="20" t="n">
        <v>5.97365007</v>
      </c>
      <c r="Q13" s="18" t="s">
        <v>182</v>
      </c>
      <c r="R13" s="20" t="s">
        <v>182</v>
      </c>
      <c r="S13" s="18" t="n">
        <v>432.98747521</v>
      </c>
      <c r="T13" s="20" t="n">
        <v>5.53404732</v>
      </c>
    </row>
    <row r="14" spans="1:20">
      <c r="A14" s="15" t="s">
        <v>189</v>
      </c>
      <c r="B14" s="17" t="n">
        <v>5587</v>
      </c>
      <c r="C14" s="18">
        <f>(185.0/B14*100)</f>
        <v/>
      </c>
      <c r="D14" s="19" t="n">
        <v>5402</v>
      </c>
      <c r="E14" s="18" t="n">
        <v>530.95065045</v>
      </c>
      <c r="F14" s="20" t="n">
        <v>2.41009281</v>
      </c>
      <c r="G14" s="18" t="n">
        <v>528.37154753</v>
      </c>
      <c r="H14" s="20" t="n">
        <v>2.90668292</v>
      </c>
      <c r="I14" s="18" t="n">
        <v>478.24209939</v>
      </c>
      <c r="J14" s="20" t="n">
        <v>3.46207658</v>
      </c>
      <c r="K14" s="18" t="s">
        <v>182</v>
      </c>
      <c r="L14" s="20" t="s">
        <v>182</v>
      </c>
      <c r="M14" s="18" t="s">
        <v>182</v>
      </c>
      <c r="N14" s="20" t="s">
        <v>182</v>
      </c>
      <c r="O14" s="18" t="s">
        <v>182</v>
      </c>
      <c r="P14" s="20" t="s">
        <v>182</v>
      </c>
      <c r="Q14" s="18" t="s">
        <v>182</v>
      </c>
      <c r="R14" s="20" t="s">
        <v>182</v>
      </c>
      <c r="S14" s="18" t="n">
        <v>463.07498816</v>
      </c>
      <c r="T14" s="20" t="n">
        <v>10.20664997</v>
      </c>
    </row>
    <row r="15" spans="1:20">
      <c r="A15" s="15" t="s">
        <v>190</v>
      </c>
      <c r="B15" s="17" t="n">
        <v>5882</v>
      </c>
      <c r="C15" s="18">
        <f>(131.0/B15*100)</f>
        <v/>
      </c>
      <c r="D15" s="19" t="n">
        <v>5751</v>
      </c>
      <c r="E15" s="18" t="n">
        <v>523.98491159</v>
      </c>
      <c r="F15" s="20" t="n">
        <v>2.42351332</v>
      </c>
      <c r="G15" s="18" t="n">
        <v>514.95087454</v>
      </c>
      <c r="H15" s="20" t="n">
        <v>2.70535636</v>
      </c>
      <c r="I15" s="18" t="n">
        <v>489.5062408</v>
      </c>
      <c r="J15" s="20" t="n">
        <v>3.69877785</v>
      </c>
      <c r="K15" s="18" t="s">
        <v>182</v>
      </c>
      <c r="L15" s="20" t="s">
        <v>182</v>
      </c>
      <c r="M15" s="18" t="s">
        <v>182</v>
      </c>
      <c r="N15" s="20" t="s">
        <v>182</v>
      </c>
      <c r="O15" s="18" t="n">
        <v>368.85220715</v>
      </c>
      <c r="P15" s="20" t="n">
        <v>14.5875493</v>
      </c>
      <c r="Q15" s="18" t="s">
        <v>182</v>
      </c>
      <c r="R15" s="20" t="s">
        <v>182</v>
      </c>
      <c r="S15" s="18" t="n">
        <v>448.98590327</v>
      </c>
      <c r="T15" s="20" t="n">
        <v>7.74573501</v>
      </c>
    </row>
    <row r="16" spans="1:20">
      <c r="A16" s="15" t="s">
        <v>191</v>
      </c>
      <c r="B16" s="17" t="n">
        <v>6108</v>
      </c>
      <c r="C16" s="18">
        <f>(244.0/B16*100)</f>
        <v/>
      </c>
      <c r="D16" s="19" t="n">
        <v>5864</v>
      </c>
      <c r="E16" s="18" t="n">
        <v>513.35276729</v>
      </c>
      <c r="F16" s="20" t="n">
        <v>2.31518753</v>
      </c>
      <c r="G16" s="18" t="n">
        <v>508.05151711</v>
      </c>
      <c r="H16" s="20" t="n">
        <v>3.88303619</v>
      </c>
      <c r="I16" s="18" t="n">
        <v>454.29495674</v>
      </c>
      <c r="J16" s="20" t="n">
        <v>3.84055448</v>
      </c>
      <c r="K16" s="18" t="s">
        <v>182</v>
      </c>
      <c r="L16" s="20" t="s">
        <v>182</v>
      </c>
      <c r="M16" s="18" t="s">
        <v>182</v>
      </c>
      <c r="N16" s="20" t="s">
        <v>182</v>
      </c>
      <c r="O16" s="18" t="s">
        <v>182</v>
      </c>
      <c r="P16" s="20" t="s">
        <v>182</v>
      </c>
      <c r="Q16" s="18" t="s">
        <v>182</v>
      </c>
      <c r="R16" s="20" t="s">
        <v>182</v>
      </c>
      <c r="S16" s="18" t="n">
        <v>400.49078145</v>
      </c>
      <c r="T16" s="20" t="n">
        <v>6.65746388</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469.53314483</v>
      </c>
      <c r="F18" s="20" t="n">
        <v>3.78024374</v>
      </c>
      <c r="G18" s="18" t="n">
        <v>455.75812289</v>
      </c>
      <c r="H18" s="20" t="n">
        <v>4.61656269</v>
      </c>
      <c r="I18" s="18" t="n">
        <v>420.69568159</v>
      </c>
      <c r="J18" s="20" t="n">
        <v>4.77772178</v>
      </c>
      <c r="K18" s="18" t="s">
        <v>182</v>
      </c>
      <c r="L18" s="20" t="s">
        <v>182</v>
      </c>
      <c r="M18" s="18" t="s">
        <v>182</v>
      </c>
      <c r="N18" s="20" t="s">
        <v>182</v>
      </c>
      <c r="O18" s="18" t="s">
        <v>182</v>
      </c>
      <c r="P18" s="20" t="s">
        <v>182</v>
      </c>
      <c r="Q18" s="18" t="s">
        <v>182</v>
      </c>
      <c r="R18" s="20" t="s">
        <v>182</v>
      </c>
      <c r="S18" s="18" t="n">
        <v>384.4883798</v>
      </c>
      <c r="T18" s="20" t="n">
        <v>8.23107166</v>
      </c>
    </row>
    <row r="19" spans="1:20">
      <c r="A19" s="15" t="s">
        <v>194</v>
      </c>
      <c r="B19" s="17" t="n">
        <v>5658</v>
      </c>
      <c r="C19" s="18">
        <f>(123.0/B19*100)</f>
        <v/>
      </c>
      <c r="D19" s="19" t="n">
        <v>5535</v>
      </c>
      <c r="E19" s="18" t="n">
        <v>497.14119735</v>
      </c>
      <c r="F19" s="20" t="n">
        <v>2.8480435</v>
      </c>
      <c r="G19" s="18" t="n">
        <v>483.78341884</v>
      </c>
      <c r="H19" s="20" t="n">
        <v>3.90384621</v>
      </c>
      <c r="I19" s="18" t="n">
        <v>421.18021226</v>
      </c>
      <c r="J19" s="20" t="n">
        <v>3.96953307</v>
      </c>
      <c r="K19" s="18" t="s">
        <v>182</v>
      </c>
      <c r="L19" s="20" t="s">
        <v>182</v>
      </c>
      <c r="M19" s="18" t="s">
        <v>182</v>
      </c>
      <c r="N19" s="20" t="s">
        <v>182</v>
      </c>
      <c r="O19" s="18" t="s">
        <v>182</v>
      </c>
      <c r="P19" s="20" t="s">
        <v>182</v>
      </c>
      <c r="Q19" s="18" t="s">
        <v>182</v>
      </c>
      <c r="R19" s="20" t="s">
        <v>182</v>
      </c>
      <c r="S19" s="18" t="n">
        <v>372.40737033</v>
      </c>
      <c r="T19" s="20" t="n">
        <v>8.28228764</v>
      </c>
    </row>
    <row r="20" spans="1:20">
      <c r="A20" s="15" t="s">
        <v>195</v>
      </c>
      <c r="B20" s="17" t="n">
        <v>3371</v>
      </c>
      <c r="C20" s="18">
        <f>(81.0/B20*100)</f>
        <v/>
      </c>
      <c r="D20" s="19" t="n">
        <v>3290</v>
      </c>
      <c r="E20" s="18" t="n">
        <v>496.10465138</v>
      </c>
      <c r="F20" s="20" t="n">
        <v>2.39672186</v>
      </c>
      <c r="G20" s="18" t="n">
        <v>491.16002794</v>
      </c>
      <c r="H20" s="20" t="n">
        <v>4.01939304</v>
      </c>
      <c r="I20" s="18" t="n">
        <v>452.86815085</v>
      </c>
      <c r="J20" s="20" t="n">
        <v>5.63690693</v>
      </c>
      <c r="K20" s="18" t="s">
        <v>182</v>
      </c>
      <c r="L20" s="20" t="s">
        <v>182</v>
      </c>
      <c r="M20" s="18" t="s">
        <v>182</v>
      </c>
      <c r="N20" s="20" t="s">
        <v>182</v>
      </c>
      <c r="O20" s="18" t="s">
        <v>182</v>
      </c>
      <c r="P20" s="20" t="s">
        <v>182</v>
      </c>
      <c r="Q20" s="18" t="s">
        <v>182</v>
      </c>
      <c r="R20" s="20" t="s">
        <v>182</v>
      </c>
      <c r="S20" s="18" t="n">
        <v>418.82332108</v>
      </c>
      <c r="T20" s="20" t="n">
        <v>12.02102245</v>
      </c>
    </row>
    <row r="21" spans="1:20">
      <c r="A21" s="15" t="s">
        <v>196</v>
      </c>
      <c r="B21" s="17" t="n">
        <v>5741</v>
      </c>
      <c r="C21" s="18">
        <f>(73.0/B21*100)</f>
        <v/>
      </c>
      <c r="D21" s="19" t="n">
        <v>5668</v>
      </c>
      <c r="E21" s="18" t="n">
        <v>506.70218505</v>
      </c>
      <c r="F21" s="20" t="n">
        <v>2.46835825</v>
      </c>
      <c r="G21" s="18" t="n">
        <v>513.5180425900001</v>
      </c>
      <c r="H21" s="20" t="n">
        <v>2.37090007</v>
      </c>
      <c r="I21" s="18" t="n">
        <v>480.18256523</v>
      </c>
      <c r="J21" s="20" t="n">
        <v>4.09911028</v>
      </c>
      <c r="K21" s="18" t="s">
        <v>182</v>
      </c>
      <c r="L21" s="20" t="s">
        <v>182</v>
      </c>
      <c r="M21" s="18" t="s">
        <v>182</v>
      </c>
      <c r="N21" s="20" t="s">
        <v>182</v>
      </c>
      <c r="O21" s="18" t="s">
        <v>182</v>
      </c>
      <c r="P21" s="20" t="s">
        <v>182</v>
      </c>
      <c r="Q21" s="18" t="s">
        <v>182</v>
      </c>
      <c r="R21" s="20" t="s">
        <v>182</v>
      </c>
      <c r="S21" s="18" t="n">
        <v>426.92581748</v>
      </c>
      <c r="T21" s="20" t="n">
        <v>8.707217699999999</v>
      </c>
    </row>
    <row r="22" spans="1:20">
      <c r="A22" s="15" t="s">
        <v>197</v>
      </c>
      <c r="B22" s="17" t="n">
        <v>6598</v>
      </c>
      <c r="C22" s="18">
        <f>(98.0/B22*100)</f>
        <v/>
      </c>
      <c r="D22" s="19" t="n">
        <v>6500</v>
      </c>
      <c r="E22" s="18" t="n">
        <v>491.06581917</v>
      </c>
      <c r="F22" s="20" t="n">
        <v>4.0990829</v>
      </c>
      <c r="G22" s="18" t="n">
        <v>477.62867111</v>
      </c>
      <c r="H22" s="20" t="n">
        <v>4.85472638</v>
      </c>
      <c r="I22" s="18" t="n">
        <v>435.37591205</v>
      </c>
      <c r="J22" s="20" t="n">
        <v>6.92426994</v>
      </c>
      <c r="K22" s="18" t="s">
        <v>182</v>
      </c>
      <c r="L22" s="20" t="s">
        <v>182</v>
      </c>
      <c r="M22" s="18" t="s">
        <v>182</v>
      </c>
      <c r="N22" s="20" t="s">
        <v>182</v>
      </c>
      <c r="O22" s="18" t="n">
        <v>465.3184081</v>
      </c>
      <c r="P22" s="20" t="n">
        <v>9.52311205</v>
      </c>
      <c r="Q22" s="18" t="s">
        <v>182</v>
      </c>
      <c r="R22" s="20" t="s">
        <v>182</v>
      </c>
      <c r="S22" s="18" t="n">
        <v>378.54631349</v>
      </c>
      <c r="T22" s="20" t="n">
        <v>8.127112520000001</v>
      </c>
    </row>
    <row r="23" spans="1:20">
      <c r="A23" s="15" t="s">
        <v>198</v>
      </c>
      <c r="B23" s="17" t="n">
        <v>11583</v>
      </c>
      <c r="C23" s="18">
        <f>(505.0/B23*100)</f>
        <v/>
      </c>
      <c r="D23" s="19" t="n">
        <v>11078</v>
      </c>
      <c r="E23" s="18" t="n">
        <v>503.67841821</v>
      </c>
      <c r="F23" s="20" t="n">
        <v>3.30321297</v>
      </c>
      <c r="G23" s="18" t="n">
        <v>494.72749994</v>
      </c>
      <c r="H23" s="20" t="n">
        <v>4.92022791</v>
      </c>
      <c r="I23" s="18" t="n">
        <v>463.52349231</v>
      </c>
      <c r="J23" s="20" t="n">
        <v>4.31841564</v>
      </c>
      <c r="K23" s="18" t="s">
        <v>182</v>
      </c>
      <c r="L23" s="20" t="s">
        <v>182</v>
      </c>
      <c r="M23" s="18" t="s">
        <v>182</v>
      </c>
      <c r="N23" s="20" t="s">
        <v>182</v>
      </c>
      <c r="O23" s="18" t="s">
        <v>182</v>
      </c>
      <c r="P23" s="20" t="s">
        <v>182</v>
      </c>
      <c r="Q23" s="18" t="s">
        <v>182</v>
      </c>
      <c r="R23" s="20" t="s">
        <v>182</v>
      </c>
      <c r="S23" s="18" t="n">
        <v>432.06293852</v>
      </c>
      <c r="T23" s="20" t="n">
        <v>8.05267486</v>
      </c>
    </row>
    <row r="24" spans="1:20">
      <c r="A24" s="15" t="s">
        <v>199</v>
      </c>
      <c r="B24" s="17" t="n">
        <v>6647</v>
      </c>
      <c r="C24" s="18">
        <f>(13.0/B24*100)</f>
        <v/>
      </c>
      <c r="D24" s="19" t="n">
        <v>6634</v>
      </c>
      <c r="E24" s="18" t="n">
        <v>543.8793728000001</v>
      </c>
      <c r="F24" s="20" t="n">
        <v>5.43935327</v>
      </c>
      <c r="G24" s="18" t="n">
        <v>555.26752576</v>
      </c>
      <c r="H24" s="20" t="n">
        <v>3.85299718</v>
      </c>
      <c r="I24" s="18" t="n">
        <v>520.21911977</v>
      </c>
      <c r="J24" s="20" t="n">
        <v>2.98292169</v>
      </c>
      <c r="K24" s="18" t="s">
        <v>182</v>
      </c>
      <c r="L24" s="20" t="s">
        <v>182</v>
      </c>
      <c r="M24" s="18" t="s">
        <v>182</v>
      </c>
      <c r="N24" s="20" t="s">
        <v>182</v>
      </c>
      <c r="O24" s="18" t="s">
        <v>182</v>
      </c>
      <c r="P24" s="20" t="s">
        <v>182</v>
      </c>
      <c r="Q24" s="18" t="s">
        <v>182</v>
      </c>
      <c r="R24" s="20" t="s">
        <v>182</v>
      </c>
      <c r="S24" s="18" t="n">
        <v>461.38370082</v>
      </c>
      <c r="T24" s="20" t="n">
        <v>9.751316259999999</v>
      </c>
    </row>
    <row r="25" spans="1:20">
      <c r="A25" s="15" t="s">
        <v>200</v>
      </c>
      <c r="B25" s="17" t="n">
        <v>5581</v>
      </c>
      <c r="C25" s="18">
        <f>(28.0/B25*100)</f>
        <v/>
      </c>
      <c r="D25" s="19" t="n">
        <v>5553</v>
      </c>
      <c r="E25" s="18" t="n">
        <v>540.7459992300001</v>
      </c>
      <c r="F25" s="20" t="n">
        <v>4.64577211</v>
      </c>
      <c r="G25" s="18" t="n">
        <v>534.17774051</v>
      </c>
      <c r="H25" s="20" t="n">
        <v>4.17452752</v>
      </c>
      <c r="I25" s="18" t="n">
        <v>489.80074994</v>
      </c>
      <c r="J25" s="20" t="n">
        <v>4.3881078</v>
      </c>
      <c r="K25" s="18" t="s">
        <v>182</v>
      </c>
      <c r="L25" s="20" t="s">
        <v>182</v>
      </c>
      <c r="M25" s="18" t="s">
        <v>182</v>
      </c>
      <c r="N25" s="20" t="s">
        <v>182</v>
      </c>
      <c r="O25" s="18" t="s">
        <v>182</v>
      </c>
      <c r="P25" s="20" t="s">
        <v>182</v>
      </c>
      <c r="Q25" s="18" t="s">
        <v>182</v>
      </c>
      <c r="R25" s="20" t="s">
        <v>182</v>
      </c>
      <c r="S25" s="18" t="n">
        <v>460.63326318</v>
      </c>
      <c r="T25" s="20" t="n">
        <v>17.48067708</v>
      </c>
    </row>
    <row r="26" spans="1:20">
      <c r="A26" s="15" t="s">
        <v>201</v>
      </c>
      <c r="B26" s="17" t="n">
        <v>4869</v>
      </c>
      <c r="C26" s="18">
        <f>(98.0/B26*100)</f>
        <v/>
      </c>
      <c r="D26" s="19" t="n">
        <v>4771</v>
      </c>
      <c r="E26" s="18" t="n">
        <v>490.60583368</v>
      </c>
      <c r="F26" s="20" t="n">
        <v>2.25905885</v>
      </c>
      <c r="G26" s="18" t="n">
        <v>485.84419278</v>
      </c>
      <c r="H26" s="20" t="n">
        <v>2.96719384</v>
      </c>
      <c r="I26" s="18" t="n">
        <v>452.45618737</v>
      </c>
      <c r="J26" s="20" t="n">
        <v>4.53501183</v>
      </c>
      <c r="K26" s="18" t="s">
        <v>182</v>
      </c>
      <c r="L26" s="20" t="s">
        <v>182</v>
      </c>
      <c r="M26" s="18" t="s">
        <v>182</v>
      </c>
      <c r="N26" s="20" t="s">
        <v>182</v>
      </c>
      <c r="O26" s="18" t="s">
        <v>182</v>
      </c>
      <c r="P26" s="20" t="s">
        <v>182</v>
      </c>
      <c r="Q26" s="18" t="s">
        <v>182</v>
      </c>
      <c r="R26" s="20" t="s">
        <v>182</v>
      </c>
      <c r="S26" s="18" t="n">
        <v>423.33944491</v>
      </c>
      <c r="T26" s="20" t="n">
        <v>7.9375127</v>
      </c>
    </row>
    <row r="27" spans="1:20">
      <c r="A27" s="15" t="s">
        <v>202</v>
      </c>
      <c r="B27" s="17" t="n">
        <v>5299</v>
      </c>
      <c r="C27" s="18">
        <f>(159.0/B27*100)</f>
        <v/>
      </c>
      <c r="D27" s="19" t="n">
        <v>5140</v>
      </c>
      <c r="E27" s="18" t="n">
        <v>503.72558431</v>
      </c>
      <c r="F27" s="20" t="n">
        <v>1.62194133</v>
      </c>
      <c r="G27" s="18" t="n">
        <v>489.14489384</v>
      </c>
      <c r="H27" s="20" t="n">
        <v>3.82629107</v>
      </c>
      <c r="I27" s="18" t="n">
        <v>438.7212745</v>
      </c>
      <c r="J27" s="20" t="n">
        <v>3.19351214</v>
      </c>
      <c r="K27" s="18" t="s">
        <v>182</v>
      </c>
      <c r="L27" s="20" t="s">
        <v>182</v>
      </c>
      <c r="M27" s="18" t="s">
        <v>182</v>
      </c>
      <c r="N27" s="20" t="s">
        <v>182</v>
      </c>
      <c r="O27" s="18" t="s">
        <v>182</v>
      </c>
      <c r="P27" s="20" t="s">
        <v>182</v>
      </c>
      <c r="Q27" s="18" t="s">
        <v>182</v>
      </c>
      <c r="R27" s="20" t="s">
        <v>182</v>
      </c>
      <c r="S27" s="18" t="n">
        <v>411.95281947</v>
      </c>
      <c r="T27" s="20" t="n">
        <v>4.63783785</v>
      </c>
    </row>
    <row r="28" spans="1:20">
      <c r="A28" s="15" t="s">
        <v>203</v>
      </c>
      <c r="B28" s="17" t="n">
        <v>7568</v>
      </c>
      <c r="C28" s="18">
        <f>(123.0/B28*100)</f>
        <v/>
      </c>
      <c r="D28" s="19" t="n">
        <v>7445</v>
      </c>
      <c r="E28" s="18" t="n">
        <v>425.76748193</v>
      </c>
      <c r="F28" s="20" t="n">
        <v>2.9372258</v>
      </c>
      <c r="G28" s="18" t="n">
        <v>422.78559184</v>
      </c>
      <c r="H28" s="20" t="n">
        <v>2.87950763</v>
      </c>
      <c r="I28" s="18" t="n">
        <v>378.40612534</v>
      </c>
      <c r="J28" s="20" t="n">
        <v>2.70308819</v>
      </c>
      <c r="K28" s="18" t="s">
        <v>182</v>
      </c>
      <c r="L28" s="20" t="s">
        <v>182</v>
      </c>
      <c r="M28" s="18" t="s">
        <v>182</v>
      </c>
      <c r="N28" s="20" t="s">
        <v>182</v>
      </c>
      <c r="O28" s="18" t="s">
        <v>182</v>
      </c>
      <c r="P28" s="20" t="s">
        <v>182</v>
      </c>
      <c r="Q28" s="18" t="s">
        <v>182</v>
      </c>
      <c r="R28" s="20" t="s">
        <v>182</v>
      </c>
      <c r="S28" s="18" t="n">
        <v>360.42328923</v>
      </c>
      <c r="T28" s="20" t="n">
        <v>9.923866670000001</v>
      </c>
    </row>
    <row r="29" spans="1:20">
      <c r="A29" s="15" t="s">
        <v>204</v>
      </c>
      <c r="B29" s="17" t="n">
        <v>5385</v>
      </c>
      <c r="C29" s="18">
        <f>(36.0/B29*100)</f>
        <v/>
      </c>
      <c r="D29" s="19" t="n">
        <v>5349</v>
      </c>
      <c r="E29" s="18" t="n">
        <v>526.9786480400001</v>
      </c>
      <c r="F29" s="20" t="n">
        <v>2.33271495</v>
      </c>
      <c r="G29" s="18" t="n">
        <v>510.31298117</v>
      </c>
      <c r="H29" s="20" t="n">
        <v>3.77915733</v>
      </c>
      <c r="I29" s="18" t="n">
        <v>461.14607016</v>
      </c>
      <c r="J29" s="20" t="n">
        <v>6.19104407</v>
      </c>
      <c r="K29" s="18" t="s">
        <v>182</v>
      </c>
      <c r="L29" s="20" t="s">
        <v>182</v>
      </c>
      <c r="M29" s="18" t="s">
        <v>182</v>
      </c>
      <c r="N29" s="20" t="s">
        <v>182</v>
      </c>
      <c r="O29" s="18" t="n">
        <v>335.3902018</v>
      </c>
      <c r="P29" s="20" t="n">
        <v>12.1685767</v>
      </c>
      <c r="Q29" s="18" t="s">
        <v>182</v>
      </c>
      <c r="R29" s="20" t="s">
        <v>182</v>
      </c>
      <c r="S29" s="18" t="n">
        <v>416.22646959</v>
      </c>
      <c r="T29" s="20" t="n">
        <v>12.00138862</v>
      </c>
    </row>
    <row r="30" spans="1:20">
      <c r="A30" s="15" t="s">
        <v>205</v>
      </c>
      <c r="B30" s="17" t="n">
        <v>4520</v>
      </c>
      <c r="C30" s="18">
        <f>(504.0/B30*100)</f>
        <v/>
      </c>
      <c r="D30" s="19" t="n">
        <v>4016</v>
      </c>
      <c r="E30" s="18" t="n">
        <v>503.99954947</v>
      </c>
      <c r="F30" s="20" t="n">
        <v>3.10112707</v>
      </c>
      <c r="G30" s="18" t="n">
        <v>507.26034901</v>
      </c>
      <c r="H30" s="20" t="n">
        <v>3.00839585</v>
      </c>
      <c r="I30" s="18" t="n">
        <v>459.43408787</v>
      </c>
      <c r="J30" s="20" t="n">
        <v>4.9151136</v>
      </c>
      <c r="K30" s="18" t="s">
        <v>182</v>
      </c>
      <c r="L30" s="20" t="s">
        <v>182</v>
      </c>
      <c r="M30" s="18" t="s">
        <v>182</v>
      </c>
      <c r="N30" s="20" t="s">
        <v>182</v>
      </c>
      <c r="O30" s="18" t="s">
        <v>182</v>
      </c>
      <c r="P30" s="20" t="s">
        <v>182</v>
      </c>
      <c r="Q30" s="18" t="s">
        <v>182</v>
      </c>
      <c r="R30" s="20" t="s">
        <v>182</v>
      </c>
      <c r="S30" s="18" t="n">
        <v>413.79804191</v>
      </c>
      <c r="T30" s="20" t="n">
        <v>7.54001897</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(16.0/B32*100)</f>
        <v/>
      </c>
      <c r="D32" s="19" t="n">
        <v>4462</v>
      </c>
      <c r="E32" s="18" t="n">
        <v>513.60353486</v>
      </c>
      <c r="F32" s="20" t="n">
        <v>2.68997283</v>
      </c>
      <c r="G32" s="18" t="n">
        <v>510.95365835</v>
      </c>
      <c r="H32" s="20" t="n">
        <v>3.40162949</v>
      </c>
      <c r="I32" s="18" t="n">
        <v>476.58746737</v>
      </c>
      <c r="J32" s="20" t="n">
        <v>3.86000649</v>
      </c>
      <c r="K32" s="18" t="s">
        <v>182</v>
      </c>
      <c r="L32" s="20" t="s">
        <v>182</v>
      </c>
      <c r="M32" s="18" t="s">
        <v>182</v>
      </c>
      <c r="N32" s="20" t="s">
        <v>182</v>
      </c>
      <c r="O32" s="18" t="s">
        <v>182</v>
      </c>
      <c r="P32" s="20" t="s">
        <v>182</v>
      </c>
      <c r="Q32" s="18" t="s">
        <v>182</v>
      </c>
      <c r="R32" s="20" t="s">
        <v>182</v>
      </c>
      <c r="S32" s="18" t="n">
        <v>400.03618687</v>
      </c>
      <c r="T32" s="20" t="n">
        <v>14.19967608</v>
      </c>
    </row>
    <row r="33" spans="1:20">
      <c r="A33" s="15" t="s">
        <v>208</v>
      </c>
      <c r="B33" s="17" t="n">
        <v>7325</v>
      </c>
      <c r="C33" s="18">
        <f>(215.0/B33*100)</f>
        <v/>
      </c>
      <c r="D33" s="19" t="n">
        <v>7110</v>
      </c>
      <c r="E33" s="18" t="n">
        <v>503.03836206</v>
      </c>
      <c r="F33" s="20" t="n">
        <v>2.51490132</v>
      </c>
      <c r="G33" s="18" t="n">
        <v>496.52921531</v>
      </c>
      <c r="H33" s="20" t="n">
        <v>4.21615307</v>
      </c>
      <c r="I33" s="18" t="n">
        <v>449.33275006</v>
      </c>
      <c r="J33" s="20" t="n">
        <v>5.52487137</v>
      </c>
      <c r="K33" s="18" t="s">
        <v>182</v>
      </c>
      <c r="L33" s="20" t="s">
        <v>182</v>
      </c>
      <c r="M33" s="18" t="s">
        <v>182</v>
      </c>
      <c r="N33" s="20" t="s">
        <v>182</v>
      </c>
      <c r="O33" s="18" t="s">
        <v>182</v>
      </c>
      <c r="P33" s="20" t="s">
        <v>182</v>
      </c>
      <c r="Q33" s="18" t="s">
        <v>182</v>
      </c>
      <c r="R33" s="20" t="s">
        <v>182</v>
      </c>
      <c r="S33" s="18" t="n">
        <v>413.17141646</v>
      </c>
      <c r="T33" s="20" t="n">
        <v>9.57087999</v>
      </c>
    </row>
    <row r="34" spans="1:20">
      <c r="A34" s="15" t="s">
        <v>209</v>
      </c>
      <c r="B34" s="17" t="n">
        <v>6350</v>
      </c>
      <c r="C34" s="18">
        <f>(79.0/B34*100)</f>
        <v/>
      </c>
      <c r="D34" s="19" t="n">
        <v>6271</v>
      </c>
      <c r="E34" s="18" t="n">
        <v>495.67431412</v>
      </c>
      <c r="F34" s="20" t="n">
        <v>2.43904784</v>
      </c>
      <c r="G34" s="18" t="n">
        <v>478.41201259</v>
      </c>
      <c r="H34" s="20" t="n">
        <v>4.40507869</v>
      </c>
      <c r="I34" s="18" t="n">
        <v>429.96124493</v>
      </c>
      <c r="J34" s="20" t="n">
        <v>4.67138002</v>
      </c>
      <c r="K34" s="18" t="s">
        <v>182</v>
      </c>
      <c r="L34" s="20" t="s">
        <v>182</v>
      </c>
      <c r="M34" s="18" t="s">
        <v>182</v>
      </c>
      <c r="N34" s="20" t="s">
        <v>182</v>
      </c>
      <c r="O34" s="18" t="n">
        <v>336.51078337</v>
      </c>
      <c r="P34" s="20" t="n">
        <v>12.24828707</v>
      </c>
      <c r="Q34" s="18" t="s">
        <v>182</v>
      </c>
      <c r="R34" s="20" t="s">
        <v>182</v>
      </c>
      <c r="S34" s="18" t="n">
        <v>379.92447953</v>
      </c>
      <c r="T34" s="20" t="n">
        <v>9.82621204</v>
      </c>
    </row>
    <row r="35" spans="1:20">
      <c r="A35" s="15" t="s">
        <v>210</v>
      </c>
      <c r="B35" s="17" t="n">
        <v>6406</v>
      </c>
      <c r="C35" s="18">
        <f>(67.0/B35*100)</f>
        <v/>
      </c>
      <c r="D35" s="19" t="n">
        <v>6339</v>
      </c>
      <c r="E35" s="18" t="n">
        <v>528.13945684</v>
      </c>
      <c r="F35" s="20" t="n">
        <v>1.69778638</v>
      </c>
      <c r="G35" s="18" t="n">
        <v>521.73141458</v>
      </c>
      <c r="H35" s="20" t="n">
        <v>3.58637726</v>
      </c>
      <c r="I35" s="18" t="n">
        <v>481.32659595</v>
      </c>
      <c r="J35" s="20" t="n">
        <v>3.37115721</v>
      </c>
      <c r="K35" s="18" t="s">
        <v>182</v>
      </c>
      <c r="L35" s="20" t="s">
        <v>182</v>
      </c>
      <c r="M35" s="18" t="s">
        <v>182</v>
      </c>
      <c r="N35" s="20" t="s">
        <v>182</v>
      </c>
      <c r="O35" s="18" t="n">
        <v>349.78970242</v>
      </c>
      <c r="P35" s="20" t="n">
        <v>6.90672373</v>
      </c>
      <c r="Q35" s="18" t="s">
        <v>182</v>
      </c>
      <c r="R35" s="20" t="s">
        <v>182</v>
      </c>
      <c r="S35" s="18" t="n">
        <v>439.27600107</v>
      </c>
      <c r="T35" s="20" t="n">
        <v>7.78493074</v>
      </c>
    </row>
    <row r="36" spans="1:20">
      <c r="A36" s="15" t="s">
        <v>211</v>
      </c>
      <c r="B36" s="17" t="n">
        <v>6736</v>
      </c>
      <c r="C36" s="18">
        <f>(42.0/B36*100)</f>
        <v/>
      </c>
      <c r="D36" s="19" t="n">
        <v>6694</v>
      </c>
      <c r="E36" s="18" t="n">
        <v>499.72163592</v>
      </c>
      <c r="F36" s="20" t="n">
        <v>2.23447232</v>
      </c>
      <c r="G36" s="18" t="n">
        <v>463.76918337</v>
      </c>
      <c r="H36" s="20" t="n">
        <v>3.9426702</v>
      </c>
      <c r="I36" s="18" t="n">
        <v>439.76996803</v>
      </c>
      <c r="J36" s="20" t="n">
        <v>3.99897854</v>
      </c>
      <c r="K36" s="18" t="s">
        <v>182</v>
      </c>
      <c r="L36" s="20" t="s">
        <v>182</v>
      </c>
      <c r="M36" s="18" t="s">
        <v>182</v>
      </c>
      <c r="N36" s="20" t="s">
        <v>182</v>
      </c>
      <c r="O36" s="18" t="s">
        <v>182</v>
      </c>
      <c r="P36" s="20" t="s">
        <v>182</v>
      </c>
      <c r="Q36" s="18" t="s">
        <v>182</v>
      </c>
      <c r="R36" s="20" t="s">
        <v>182</v>
      </c>
      <c r="S36" s="18" t="n">
        <v>399.68030955</v>
      </c>
      <c r="T36" s="20" t="n">
        <v>8.63772137</v>
      </c>
    </row>
    <row r="37" spans="1:20">
      <c r="A37" s="15" t="s">
        <v>212</v>
      </c>
      <c r="B37" s="17" t="n">
        <v>5458</v>
      </c>
      <c r="C37" s="18">
        <f>(228.0/B37*100)</f>
        <v/>
      </c>
      <c r="D37" s="19" t="n">
        <v>5230</v>
      </c>
      <c r="E37" s="18" t="n">
        <v>507.33962955</v>
      </c>
      <c r="F37" s="20" t="n">
        <v>2.88051963</v>
      </c>
      <c r="G37" s="18" t="n">
        <v>499.8702664</v>
      </c>
      <c r="H37" s="20" t="n">
        <v>4.58948307</v>
      </c>
      <c r="I37" s="18" t="n">
        <v>452.08824407</v>
      </c>
      <c r="J37" s="20" t="n">
        <v>5.34645313</v>
      </c>
      <c r="K37" s="18" t="s">
        <v>182</v>
      </c>
      <c r="L37" s="20" t="s">
        <v>182</v>
      </c>
      <c r="M37" s="18" t="s">
        <v>182</v>
      </c>
      <c r="N37" s="20" t="s">
        <v>182</v>
      </c>
      <c r="O37" s="18" t="s">
        <v>182</v>
      </c>
      <c r="P37" s="20" t="s">
        <v>182</v>
      </c>
      <c r="Q37" s="18" t="s">
        <v>182</v>
      </c>
      <c r="R37" s="20" t="s">
        <v>182</v>
      </c>
      <c r="S37" s="18" t="n">
        <v>407.72589211</v>
      </c>
      <c r="T37" s="20" t="n">
        <v>6.20830916</v>
      </c>
    </row>
    <row r="38" spans="1:20">
      <c r="A38" s="15" t="s">
        <v>213</v>
      </c>
      <c r="B38" s="17" t="n">
        <v>5860</v>
      </c>
      <c r="C38" s="18">
        <f>(62.0/B38*100)</f>
        <v/>
      </c>
      <c r="D38" s="19" t="n">
        <v>5798</v>
      </c>
      <c r="E38" s="18" t="n">
        <v>532.29213028</v>
      </c>
      <c r="F38" s="20" t="n">
        <v>3.31009525</v>
      </c>
      <c r="G38" s="18" t="n">
        <v>536.46190471</v>
      </c>
      <c r="H38" s="20" t="n">
        <v>4.26832187</v>
      </c>
      <c r="I38" s="18" t="n">
        <v>483.07381126</v>
      </c>
      <c r="J38" s="20" t="n">
        <v>4.16998015</v>
      </c>
      <c r="K38" s="18" t="s">
        <v>182</v>
      </c>
      <c r="L38" s="20" t="s">
        <v>182</v>
      </c>
      <c r="M38" s="18" t="s">
        <v>182</v>
      </c>
      <c r="N38" s="20" t="s">
        <v>182</v>
      </c>
      <c r="O38" s="18" t="s">
        <v>182</v>
      </c>
      <c r="P38" s="20" t="s">
        <v>182</v>
      </c>
      <c r="Q38" s="18" t="s">
        <v>182</v>
      </c>
      <c r="R38" s="20" t="s">
        <v>182</v>
      </c>
      <c r="S38" s="18" t="n">
        <v>443.83623571</v>
      </c>
      <c r="T38" s="20" t="n">
        <v>6.76821285</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(5662.0/B40*100)</f>
        <v/>
      </c>
      <c r="D40" s="19" t="n">
        <v>8495</v>
      </c>
      <c r="E40" s="18" t="n">
        <v>491.9140416</v>
      </c>
      <c r="F40" s="20" t="n">
        <v>3.38660333</v>
      </c>
      <c r="G40" s="18" t="n">
        <v>522.65653737</v>
      </c>
      <c r="H40" s="20" t="n">
        <v>3.65132143</v>
      </c>
      <c r="I40" s="18" t="n">
        <v>477.38027608</v>
      </c>
      <c r="J40" s="20" t="n">
        <v>6.88873134</v>
      </c>
      <c r="K40" s="18" t="s">
        <v>182</v>
      </c>
      <c r="L40" s="20" t="s">
        <v>182</v>
      </c>
      <c r="M40" s="18" t="s">
        <v>182</v>
      </c>
      <c r="N40" s="20" t="s">
        <v>182</v>
      </c>
      <c r="O40" s="18" t="n">
        <v>491.16464222</v>
      </c>
      <c r="P40" s="20" t="n">
        <v>2.5540442</v>
      </c>
      <c r="Q40" s="18" t="s">
        <v>182</v>
      </c>
      <c r="R40" s="20" t="s">
        <v>182</v>
      </c>
      <c r="S40" s="18" t="n">
        <v>400.62995673</v>
      </c>
      <c r="T40" s="20" t="n">
        <v>8.95531868</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(2723.0/B46*100)</f>
        <v/>
      </c>
      <c r="D46" s="19" t="n">
        <v>20418</v>
      </c>
      <c r="E46" s="18" t="n">
        <v>418.07699304</v>
      </c>
      <c r="F46" s="20" t="n">
        <v>4.08703059</v>
      </c>
      <c r="G46" s="18" t="n">
        <v>396.10647023</v>
      </c>
      <c r="H46" s="20" t="n">
        <v>4.31087709</v>
      </c>
      <c r="I46" s="18" t="n">
        <v>354.11838031</v>
      </c>
      <c r="J46" s="20" t="n">
        <v>3.18530558</v>
      </c>
      <c r="K46" s="18" t="s">
        <v>182</v>
      </c>
      <c r="L46" s="20" t="s">
        <v>182</v>
      </c>
      <c r="M46" s="18" t="s">
        <v>182</v>
      </c>
      <c r="N46" s="20" t="s">
        <v>182</v>
      </c>
      <c r="O46" s="18" t="s">
        <v>182</v>
      </c>
      <c r="P46" s="20" t="s">
        <v>182</v>
      </c>
      <c r="Q46" s="18" t="s">
        <v>182</v>
      </c>
      <c r="R46" s="20" t="s">
        <v>182</v>
      </c>
      <c r="S46" s="18" t="n">
        <v>350.2835272</v>
      </c>
      <c r="T46" s="20" t="n">
        <v>4.63275942</v>
      </c>
    </row>
    <row r="47" spans="1:20">
      <c r="A47" s="15" t="s">
        <v>222</v>
      </c>
      <c r="B47" s="17" t="n">
        <v>5928</v>
      </c>
      <c r="C47" s="18">
        <f>(106.0/B47*100)</f>
        <v/>
      </c>
      <c r="D47" s="19" t="n">
        <v>5822</v>
      </c>
      <c r="E47" s="18" t="n">
        <v>463.63119918</v>
      </c>
      <c r="F47" s="20" t="n">
        <v>4.09309478</v>
      </c>
      <c r="G47" s="18" t="n">
        <v>453.62554338</v>
      </c>
      <c r="H47" s="20" t="n">
        <v>5.51427884</v>
      </c>
      <c r="I47" s="18" t="n">
        <v>421.21205917</v>
      </c>
      <c r="J47" s="20" t="n">
        <v>4.46736092</v>
      </c>
      <c r="K47" s="18" t="s">
        <v>182</v>
      </c>
      <c r="L47" s="20" t="s">
        <v>182</v>
      </c>
      <c r="M47" s="18" t="s">
        <v>182</v>
      </c>
      <c r="N47" s="20" t="s">
        <v>182</v>
      </c>
      <c r="O47" s="18" t="s">
        <v>182</v>
      </c>
      <c r="P47" s="20" t="s">
        <v>182</v>
      </c>
      <c r="Q47" s="18" t="s">
        <v>182</v>
      </c>
      <c r="R47" s="20" t="s">
        <v>182</v>
      </c>
      <c r="S47" s="18" t="n">
        <v>376.71850753</v>
      </c>
      <c r="T47" s="20" t="n">
        <v>5.14759061</v>
      </c>
    </row>
    <row r="48" spans="1:20">
      <c r="A48" s="15" t="s">
        <v>223</v>
      </c>
      <c r="B48" s="17" t="n">
        <v>9841</v>
      </c>
      <c r="C48" s="18">
        <f>(19.0/B48*100)</f>
        <v/>
      </c>
      <c r="D48" s="19" t="n">
        <v>9822</v>
      </c>
      <c r="E48" s="18" t="n">
        <v>567.76426592</v>
      </c>
      <c r="F48" s="20" t="n">
        <v>6.09825789</v>
      </c>
      <c r="G48" s="18" t="n">
        <v>542.06852496</v>
      </c>
      <c r="H48" s="20" t="n">
        <v>3.98823662</v>
      </c>
      <c r="I48" s="18" t="n">
        <v>472.11129897</v>
      </c>
      <c r="J48" s="20" t="n">
        <v>5.40211669</v>
      </c>
      <c r="K48" s="18" t="s">
        <v>182</v>
      </c>
      <c r="L48" s="20" t="s">
        <v>182</v>
      </c>
      <c r="M48" s="18" t="s">
        <v>182</v>
      </c>
      <c r="N48" s="20" t="s">
        <v>182</v>
      </c>
      <c r="O48" s="18" t="s">
        <v>182</v>
      </c>
      <c r="P48" s="20" t="s">
        <v>182</v>
      </c>
      <c r="Q48" s="18" t="s">
        <v>182</v>
      </c>
      <c r="R48" s="20" t="s">
        <v>182</v>
      </c>
      <c r="S48" s="18" t="n">
        <v>454.81460955</v>
      </c>
      <c r="T48" s="20" t="n">
        <v>21.63609591</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(971.0/B50*100)</f>
        <v/>
      </c>
      <c r="D50" s="19" t="n">
        <v>10824</v>
      </c>
      <c r="E50" s="18" t="n">
        <v>406.71235732</v>
      </c>
      <c r="F50" s="20" t="n">
        <v>2.52938778</v>
      </c>
      <c r="G50" s="18" t="n">
        <v>403.59600665</v>
      </c>
      <c r="H50" s="20" t="n">
        <v>4.08108303</v>
      </c>
      <c r="I50" s="18" t="n">
        <v>369.16876897</v>
      </c>
      <c r="J50" s="20" t="n">
        <v>3.47278008</v>
      </c>
      <c r="K50" s="18" t="s">
        <v>182</v>
      </c>
      <c r="L50" s="20" t="s">
        <v>182</v>
      </c>
      <c r="M50" s="18" t="s">
        <v>182</v>
      </c>
      <c r="N50" s="20" t="s">
        <v>182</v>
      </c>
      <c r="O50" s="18" t="s">
        <v>182</v>
      </c>
      <c r="P50" s="20" t="s">
        <v>182</v>
      </c>
      <c r="Q50" s="18" t="s">
        <v>182</v>
      </c>
      <c r="R50" s="20" t="s">
        <v>182</v>
      </c>
      <c r="S50" s="18" t="n">
        <v>355.70771626</v>
      </c>
      <c r="T50" s="20" t="n">
        <v>7.23558294</v>
      </c>
    </row>
    <row r="51" spans="1:20">
      <c r="A51" s="15" t="s">
        <v>226</v>
      </c>
      <c r="B51" s="17" t="n">
        <v>6866</v>
      </c>
      <c r="C51" s="18">
        <f>(114.0/B51*100)</f>
        <v/>
      </c>
      <c r="D51" s="19" t="n">
        <v>6752</v>
      </c>
      <c r="E51" s="18" t="n">
        <v>419.76863527</v>
      </c>
      <c r="F51" s="20" t="n">
        <v>3.33618969</v>
      </c>
      <c r="G51" s="18" t="n">
        <v>416.76157179</v>
      </c>
      <c r="H51" s="20" t="n">
        <v>3.87759284</v>
      </c>
      <c r="I51" s="18" t="n">
        <v>373.66115714</v>
      </c>
      <c r="J51" s="20" t="n">
        <v>3.03425206</v>
      </c>
      <c r="K51" s="18" t="s">
        <v>182</v>
      </c>
      <c r="L51" s="20" t="s">
        <v>182</v>
      </c>
      <c r="M51" s="18" t="s">
        <v>182</v>
      </c>
      <c r="N51" s="20" t="s">
        <v>182</v>
      </c>
      <c r="O51" s="18" t="n">
        <v>380.5422133</v>
      </c>
      <c r="P51" s="20" t="n">
        <v>4.31283207</v>
      </c>
      <c r="Q51" s="18" t="s">
        <v>182</v>
      </c>
      <c r="R51" s="20" t="s">
        <v>182</v>
      </c>
      <c r="S51" s="18" t="n">
        <v>376.50496301</v>
      </c>
      <c r="T51" s="20" t="n">
        <v>5.3161713</v>
      </c>
    </row>
    <row r="52" spans="1:20">
      <c r="A52" s="15" t="s">
        <v>227</v>
      </c>
      <c r="B52" s="17" t="n">
        <v>5809</v>
      </c>
      <c r="C52" s="18">
        <f>(116.0/B52*100)</f>
        <v/>
      </c>
      <c r="D52" s="19" t="n">
        <v>5693</v>
      </c>
      <c r="E52" s="18" t="n">
        <v>476.99607114</v>
      </c>
      <c r="F52" s="20" t="n">
        <v>2.92067642</v>
      </c>
      <c r="G52" s="18" t="n">
        <v>466.61085792</v>
      </c>
      <c r="H52" s="20" t="n">
        <v>4.15244589</v>
      </c>
      <c r="I52" s="18" t="n">
        <v>431.22707445</v>
      </c>
      <c r="J52" s="20" t="n">
        <v>4.64167858</v>
      </c>
      <c r="K52" s="18" t="s">
        <v>182</v>
      </c>
      <c r="L52" s="20" t="s">
        <v>182</v>
      </c>
      <c r="M52" s="18" t="s">
        <v>182</v>
      </c>
      <c r="N52" s="20" t="s">
        <v>182</v>
      </c>
      <c r="O52" s="18" t="s">
        <v>182</v>
      </c>
      <c r="P52" s="20" t="s">
        <v>182</v>
      </c>
      <c r="Q52" s="18" t="s">
        <v>182</v>
      </c>
      <c r="R52" s="20" t="s">
        <v>182</v>
      </c>
      <c r="S52" s="18" t="n">
        <v>377.37816134</v>
      </c>
      <c r="T52" s="20" t="n">
        <v>6.90785758</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(436.0/B54*100)</f>
        <v/>
      </c>
      <c r="D54" s="19" t="n">
        <v>4304</v>
      </c>
      <c r="E54" s="18" t="n">
        <v>345.51574504</v>
      </c>
      <c r="F54" s="20" t="n">
        <v>4.91036159</v>
      </c>
      <c r="G54" s="18" t="n">
        <v>345.40423035</v>
      </c>
      <c r="H54" s="20" t="n">
        <v>5.39492846</v>
      </c>
      <c r="I54" s="18" t="n">
        <v>328.50652595</v>
      </c>
      <c r="J54" s="20" t="n">
        <v>3.7069112</v>
      </c>
      <c r="K54" s="18" t="s">
        <v>182</v>
      </c>
      <c r="L54" s="20" t="s">
        <v>182</v>
      </c>
      <c r="M54" s="18" t="s">
        <v>182</v>
      </c>
      <c r="N54" s="20" t="s">
        <v>182</v>
      </c>
      <c r="O54" s="18" t="s">
        <v>182</v>
      </c>
      <c r="P54" s="20" t="s">
        <v>182</v>
      </c>
      <c r="Q54" s="18" t="s">
        <v>182</v>
      </c>
      <c r="R54" s="20" t="s">
        <v>182</v>
      </c>
      <c r="S54" s="18" t="n">
        <v>283.59375939</v>
      </c>
      <c r="T54" s="20" t="n">
        <v>4.61804536</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(78.0/B56*100)</f>
        <v/>
      </c>
      <c r="D56" s="19" t="n">
        <v>5281</v>
      </c>
      <c r="E56" s="18" t="n">
        <v>560.18097003</v>
      </c>
      <c r="F56" s="20" t="n">
        <v>2.91197901</v>
      </c>
      <c r="G56" s="18" t="n">
        <v>539.0931603</v>
      </c>
      <c r="H56" s="20" t="n">
        <v>4.1991769</v>
      </c>
      <c r="I56" s="18" t="n">
        <v>503.25493482</v>
      </c>
      <c r="J56" s="20" t="n">
        <v>4.8992368</v>
      </c>
      <c r="K56" s="18" t="s">
        <v>182</v>
      </c>
      <c r="L56" s="20" t="s">
        <v>182</v>
      </c>
      <c r="M56" s="18" t="s">
        <v>182</v>
      </c>
      <c r="N56" s="20" t="s">
        <v>182</v>
      </c>
      <c r="O56" s="18" t="s">
        <v>182</v>
      </c>
      <c r="P56" s="20" t="s">
        <v>182</v>
      </c>
      <c r="Q56" s="18" t="s">
        <v>182</v>
      </c>
      <c r="R56" s="20" t="s">
        <v>182</v>
      </c>
      <c r="S56" s="18" t="n">
        <v>467.87654548</v>
      </c>
      <c r="T56" s="20" t="n">
        <v>19.15512333</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(256.0/B61*100)</f>
        <v/>
      </c>
      <c r="D61" s="19" t="n">
        <v>6269</v>
      </c>
      <c r="E61" s="18" t="n">
        <v>490.43373586</v>
      </c>
      <c r="F61" s="20" t="n">
        <v>2.48048026</v>
      </c>
      <c r="G61" s="18" t="n">
        <v>483.10854269</v>
      </c>
      <c r="H61" s="20" t="n">
        <v>3.04048761</v>
      </c>
      <c r="I61" s="18" t="n">
        <v>430.13878069</v>
      </c>
      <c r="J61" s="20" t="n">
        <v>4.07643747</v>
      </c>
      <c r="K61" s="18" t="s">
        <v>182</v>
      </c>
      <c r="L61" s="20" t="s">
        <v>182</v>
      </c>
      <c r="M61" s="18" t="s">
        <v>182</v>
      </c>
      <c r="N61" s="20" t="s">
        <v>182</v>
      </c>
      <c r="O61" s="18" t="s">
        <v>182</v>
      </c>
      <c r="P61" s="20" t="s">
        <v>182</v>
      </c>
      <c r="Q61" s="18" t="s">
        <v>182</v>
      </c>
      <c r="R61" s="20" t="s">
        <v>182</v>
      </c>
      <c r="S61" s="18" t="n">
        <v>395.69714116</v>
      </c>
      <c r="T61" s="20" t="n">
        <v>8.214789059999999</v>
      </c>
    </row>
    <row r="62" spans="1:20">
      <c r="A62" s="15" t="s">
        <v>237</v>
      </c>
      <c r="B62" s="17" t="n">
        <v>4476</v>
      </c>
      <c r="C62" s="18">
        <f>(5.0/B62*100)</f>
        <v/>
      </c>
      <c r="D62" s="19" t="n">
        <v>4471</v>
      </c>
      <c r="E62" s="18" t="n">
        <v>552.57441398</v>
      </c>
      <c r="F62" s="20" t="n">
        <v>1.38848352</v>
      </c>
      <c r="G62" s="18" t="n">
        <v>542.16509563</v>
      </c>
      <c r="H62" s="20" t="n">
        <v>2.96370564</v>
      </c>
      <c r="I62" s="18" t="n">
        <v>515.22630859</v>
      </c>
      <c r="J62" s="20" t="n">
        <v>3.20603111</v>
      </c>
      <c r="K62" s="18" t="s">
        <v>182</v>
      </c>
      <c r="L62" s="20" t="s">
        <v>182</v>
      </c>
      <c r="M62" s="18" t="s">
        <v>182</v>
      </c>
      <c r="N62" s="20" t="s">
        <v>182</v>
      </c>
      <c r="O62" s="18" t="s">
        <v>182</v>
      </c>
      <c r="P62" s="20" t="s">
        <v>182</v>
      </c>
      <c r="Q62" s="18" t="s">
        <v>182</v>
      </c>
      <c r="R62" s="20" t="s">
        <v>182</v>
      </c>
      <c r="S62" s="18" t="n">
        <v>526.43937715</v>
      </c>
      <c r="T62" s="20" t="n">
        <v>17.96285152</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410.51631812</v>
      </c>
      <c r="F67" s="20" t="n">
        <v>3.23766006</v>
      </c>
      <c r="G67" s="18" t="n">
        <v>386.9912388</v>
      </c>
      <c r="H67" s="20" t="n">
        <v>3.76322058</v>
      </c>
      <c r="I67" s="18" t="n">
        <v>348.78944935</v>
      </c>
      <c r="J67" s="20" t="n">
        <v>2.85053648</v>
      </c>
      <c r="K67" s="18" t="s">
        <v>182</v>
      </c>
      <c r="L67" s="20" t="s">
        <v>182</v>
      </c>
      <c r="M67" s="18" t="s">
        <v>182</v>
      </c>
      <c r="N67" s="20" t="s">
        <v>182</v>
      </c>
      <c r="O67" s="18" t="s">
        <v>182</v>
      </c>
      <c r="P67" s="20" t="s">
        <v>182</v>
      </c>
      <c r="Q67" s="18" t="s">
        <v>182</v>
      </c>
      <c r="R67" s="20" t="s">
        <v>182</v>
      </c>
      <c r="S67" s="18" t="n">
        <v>306.09489703</v>
      </c>
      <c r="T67" s="20" t="n">
        <v>9.160504639999999</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508.82794957</v>
      </c>
      <c r="F70" s="20" t="n">
        <v>3.4085756</v>
      </c>
      <c r="G70" s="18" t="n">
        <v>495.73590373</v>
      </c>
      <c r="H70" s="20" t="n">
        <v>3.61840632</v>
      </c>
      <c r="I70" s="18" t="n">
        <v>465.74470583</v>
      </c>
      <c r="J70" s="20" t="n">
        <v>5.12326257</v>
      </c>
      <c r="K70" s="18" t="s">
        <v>182</v>
      </c>
      <c r="L70" s="20" t="s">
        <v>182</v>
      </c>
      <c r="M70" s="18" t="s">
        <v>182</v>
      </c>
      <c r="N70" s="20" t="s">
        <v>182</v>
      </c>
      <c r="O70" s="18" t="s">
        <v>182</v>
      </c>
      <c r="P70" s="20" t="s">
        <v>182</v>
      </c>
      <c r="Q70" s="18" t="s">
        <v>182</v>
      </c>
      <c r="R70" s="20" t="s">
        <v>182</v>
      </c>
      <c r="S70" s="18" t="n">
        <v>422.96154029</v>
      </c>
      <c r="T70" s="20" t="n">
        <v>7.26694913</v>
      </c>
    </row>
    <row r="71" spans="1:20">
      <c r="A71" s="15" t="s">
        <v>246</v>
      </c>
      <c r="B71" s="17" t="n">
        <v>6115</v>
      </c>
      <c r="C71" s="18">
        <f>(109.0/B71*100)</f>
        <v/>
      </c>
      <c r="D71" s="19" t="n">
        <v>6006</v>
      </c>
      <c r="E71" s="18" t="n">
        <v>578.5456718200001</v>
      </c>
      <c r="F71" s="20" t="n">
        <v>1.80285636</v>
      </c>
      <c r="G71" s="18" t="n">
        <v>562.59640127</v>
      </c>
      <c r="H71" s="20" t="n">
        <v>2.61701611</v>
      </c>
      <c r="I71" s="18" t="n">
        <v>516.93610761</v>
      </c>
      <c r="J71" s="20" t="n">
        <v>3.95005703</v>
      </c>
      <c r="K71" s="18" t="s">
        <v>182</v>
      </c>
      <c r="L71" s="20" t="s">
        <v>182</v>
      </c>
      <c r="M71" s="18" t="s">
        <v>182</v>
      </c>
      <c r="N71" s="20" t="s">
        <v>182</v>
      </c>
      <c r="O71" s="18" t="s">
        <v>182</v>
      </c>
      <c r="P71" s="20" t="s">
        <v>182</v>
      </c>
      <c r="Q71" s="18" t="s">
        <v>182</v>
      </c>
      <c r="R71" s="20" t="s">
        <v>182</v>
      </c>
      <c r="S71" s="18" t="n">
        <v>470.22619904</v>
      </c>
      <c r="T71" s="20" t="n">
        <v>14.96933667</v>
      </c>
    </row>
    <row r="72" spans="1:20">
      <c r="A72" s="15" t="s">
        <v>247</v>
      </c>
      <c r="B72" s="17" t="n">
        <v>7708</v>
      </c>
      <c r="C72" s="18">
        <f>(8.0/B72*100)</f>
        <v/>
      </c>
      <c r="D72" s="19" t="n">
        <v>7700</v>
      </c>
      <c r="E72" s="18" t="n">
        <v>559.76746112</v>
      </c>
      <c r="F72" s="20" t="n">
        <v>3.39614148</v>
      </c>
      <c r="G72" s="18" t="n">
        <v>523.66383132</v>
      </c>
      <c r="H72" s="20" t="n">
        <v>3.94206758</v>
      </c>
      <c r="I72" s="18" t="n">
        <v>469.60341484</v>
      </c>
      <c r="J72" s="20" t="n">
        <v>7.30059025</v>
      </c>
      <c r="K72" s="18" t="s">
        <v>182</v>
      </c>
      <c r="L72" s="20" t="s">
        <v>182</v>
      </c>
      <c r="M72" s="18" t="s">
        <v>182</v>
      </c>
      <c r="N72" s="20" t="s">
        <v>182</v>
      </c>
      <c r="O72" s="18" t="s">
        <v>182</v>
      </c>
      <c r="P72" s="20" t="s">
        <v>182</v>
      </c>
      <c r="Q72" s="18" t="s">
        <v>182</v>
      </c>
      <c r="R72" s="20" t="s">
        <v>182</v>
      </c>
      <c r="S72" s="18" t="n">
        <v>489.8640225</v>
      </c>
      <c r="T72" s="20" t="n">
        <v>24.60825203</v>
      </c>
    </row>
    <row r="73" spans="1:20">
      <c r="A73" s="15" t="s">
        <v>248</v>
      </c>
      <c r="B73" s="17" t="n">
        <v>8249</v>
      </c>
      <c r="C73" s="18">
        <f>(225.0/B73*100)</f>
        <v/>
      </c>
      <c r="D73" s="19" t="n">
        <v>8024</v>
      </c>
      <c r="E73" s="18" t="n">
        <v>430.74033044</v>
      </c>
      <c r="F73" s="20" t="n">
        <v>3.59364265</v>
      </c>
      <c r="G73" s="18" t="n">
        <v>414.1197539</v>
      </c>
      <c r="H73" s="20" t="n">
        <v>4.08552788</v>
      </c>
      <c r="I73" s="18" t="n">
        <v>383.14601434</v>
      </c>
      <c r="J73" s="20" t="n">
        <v>3.72973462</v>
      </c>
      <c r="K73" s="18" t="s">
        <v>182</v>
      </c>
      <c r="L73" s="20" t="s">
        <v>182</v>
      </c>
      <c r="M73" s="18" t="s">
        <v>182</v>
      </c>
      <c r="N73" s="20" t="s">
        <v>182</v>
      </c>
      <c r="O73" s="18" t="s">
        <v>182</v>
      </c>
      <c r="P73" s="20" t="s">
        <v>182</v>
      </c>
      <c r="Q73" s="18" t="s">
        <v>182</v>
      </c>
      <c r="R73" s="20" t="s">
        <v>182</v>
      </c>
      <c r="S73" s="18" t="n">
        <v>364.37619225</v>
      </c>
      <c r="T73" s="20" t="n">
        <v>8.84732277</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(271.0/B77*100)</f>
        <v/>
      </c>
      <c r="D77" s="19" t="n">
        <v>5791</v>
      </c>
      <c r="E77" s="18" t="n">
        <v>441.31651902</v>
      </c>
      <c r="F77" s="20" t="n">
        <v>3.36719194</v>
      </c>
      <c r="G77" s="18" t="n">
        <v>441.69642301</v>
      </c>
      <c r="H77" s="20" t="n">
        <v>3.81773487</v>
      </c>
      <c r="I77" s="18" t="n">
        <v>403.54864319</v>
      </c>
      <c r="J77" s="20" t="n">
        <v>3.32001292</v>
      </c>
      <c r="K77" s="18" t="s">
        <v>182</v>
      </c>
      <c r="L77" s="20" t="s">
        <v>182</v>
      </c>
      <c r="M77" s="18" t="s">
        <v>182</v>
      </c>
      <c r="N77" s="20" t="s">
        <v>182</v>
      </c>
      <c r="O77" s="18" t="s">
        <v>182</v>
      </c>
      <c r="P77" s="20" t="s">
        <v>182</v>
      </c>
      <c r="Q77" s="18" t="s">
        <v>182</v>
      </c>
      <c r="R77" s="20" t="s">
        <v>182</v>
      </c>
      <c r="S77" s="18" t="n">
        <v>358.47595504</v>
      </c>
      <c r="T77" s="20" t="n">
        <v>3.55404825</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163</v>
      </c>
    </row>
    <row r="2" spans="1:20">
      <c r="A2" s="5" t="s">
        <v>290</v>
      </c>
    </row>
    <row customHeight="1" ht="30" r="4" spans="1:20">
      <c r="A4" s="6" t="n"/>
      <c r="B4" s="7" t="s">
        <v>165</v>
      </c>
      <c r="C4" s="7" t="s">
        <v>166</v>
      </c>
      <c r="D4" s="8" t="s">
        <v>165</v>
      </c>
      <c r="E4" s="9" t="s">
        <v>167</v>
      </c>
      <c r="F4" s="10" t="n"/>
      <c r="G4" s="9" t="s">
        <v>168</v>
      </c>
      <c r="H4" s="10" t="n"/>
      <c r="I4" s="9" t="s">
        <v>169</v>
      </c>
      <c r="J4" s="10" t="n"/>
      <c r="K4" s="9" t="s">
        <v>170</v>
      </c>
      <c r="L4" s="10" t="n"/>
      <c r="M4" s="9" t="s">
        <v>171</v>
      </c>
      <c r="N4" s="10" t="n"/>
      <c r="O4" s="9" t="s">
        <v>172</v>
      </c>
      <c r="P4" s="10" t="n"/>
      <c r="Q4" s="9" t="s">
        <v>173</v>
      </c>
      <c r="R4" s="10" t="n"/>
      <c r="S4" s="9" t="s">
        <v>174</v>
      </c>
      <c r="T4" s="10" t="n"/>
    </row>
    <row r="5" spans="1:20">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row>
    <row r="6" spans="1:20">
      <c r="A6" s="13" t="s">
        <v>180</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181</v>
      </c>
      <c r="B7" s="17" t="n">
        <v>14530</v>
      </c>
      <c r="C7" s="18">
        <f>(1028.0/B7*100)</f>
        <v/>
      </c>
      <c r="D7" s="19" t="n">
        <v>13502</v>
      </c>
      <c r="E7" s="18" t="n">
        <v>495.77054204</v>
      </c>
      <c r="F7" s="20" t="n">
        <v>2.11145076</v>
      </c>
      <c r="G7" s="18" t="n">
        <v>507.7579208</v>
      </c>
      <c r="H7" s="20" t="n">
        <v>2.29758229</v>
      </c>
      <c r="I7" s="18" t="n">
        <v>492.09975737</v>
      </c>
      <c r="J7" s="20" t="n">
        <v>3.23695055</v>
      </c>
      <c r="K7" s="18" t="s">
        <v>182</v>
      </c>
      <c r="L7" s="20" t="s">
        <v>182</v>
      </c>
      <c r="M7" s="18" t="s">
        <v>182</v>
      </c>
      <c r="N7" s="20" t="s">
        <v>182</v>
      </c>
      <c r="O7" s="18" t="s">
        <v>182</v>
      </c>
      <c r="P7" s="20" t="s">
        <v>182</v>
      </c>
      <c r="Q7" s="18" t="s">
        <v>182</v>
      </c>
      <c r="R7" s="20" t="s">
        <v>182</v>
      </c>
      <c r="S7" s="18" t="n">
        <v>429.39920521</v>
      </c>
      <c r="T7" s="20" t="n">
        <v>7.07698153</v>
      </c>
    </row>
    <row r="8" spans="1:20">
      <c r="A8" s="15" t="s">
        <v>183</v>
      </c>
      <c r="B8" s="17" t="n">
        <v>7007</v>
      </c>
      <c r="C8" s="18">
        <f>(128.0/B8*100)</f>
        <v/>
      </c>
      <c r="D8" s="19" t="n">
        <v>6879</v>
      </c>
      <c r="E8" s="18" t="n">
        <v>490.58576304</v>
      </c>
      <c r="F8" s="20" t="n">
        <v>4.08653334</v>
      </c>
      <c r="G8" s="18" t="n">
        <v>499.01319758</v>
      </c>
      <c r="H8" s="20" t="n">
        <v>5.71056032</v>
      </c>
      <c r="I8" s="18" t="n">
        <v>511.98611588</v>
      </c>
      <c r="J8" s="20" t="n">
        <v>3.10197636</v>
      </c>
      <c r="K8" s="18" t="s">
        <v>182</v>
      </c>
      <c r="L8" s="20" t="s">
        <v>182</v>
      </c>
      <c r="M8" s="18" t="s">
        <v>182</v>
      </c>
      <c r="N8" s="20" t="s">
        <v>182</v>
      </c>
      <c r="O8" s="18" t="n">
        <v>301.63126691</v>
      </c>
      <c r="P8" s="20" t="n">
        <v>25.14921031</v>
      </c>
      <c r="Q8" s="18" t="s">
        <v>182</v>
      </c>
      <c r="R8" s="20" t="s">
        <v>182</v>
      </c>
      <c r="S8" s="18" t="n">
        <v>414.2244429</v>
      </c>
      <c r="T8" s="20" t="n">
        <v>7.12616966</v>
      </c>
    </row>
    <row r="9" spans="1:20">
      <c r="A9" s="15" t="s">
        <v>184</v>
      </c>
      <c r="B9" s="17" t="n">
        <v>9651</v>
      </c>
      <c r="C9" s="18">
        <f>(475.0/B9*100)</f>
        <v/>
      </c>
      <c r="D9" s="19" t="n">
        <v>9176</v>
      </c>
      <c r="E9" s="18" t="n">
        <v>517.00165542</v>
      </c>
      <c r="F9" s="20" t="n">
        <v>3.5711014</v>
      </c>
      <c r="G9" s="18" t="n">
        <v>531.20672712</v>
      </c>
      <c r="H9" s="20" t="n">
        <v>3.66910443</v>
      </c>
      <c r="I9" s="18" t="n">
        <v>513.31931393</v>
      </c>
      <c r="J9" s="20" t="n">
        <v>3.73610468</v>
      </c>
      <c r="K9" s="18" t="s">
        <v>182</v>
      </c>
      <c r="L9" s="20" t="s">
        <v>182</v>
      </c>
      <c r="M9" s="18" t="s">
        <v>182</v>
      </c>
      <c r="N9" s="20" t="s">
        <v>182</v>
      </c>
      <c r="O9" s="18" t="n">
        <v>357.98454354</v>
      </c>
      <c r="P9" s="20" t="n">
        <v>11.51846445</v>
      </c>
      <c r="Q9" s="18" t="s">
        <v>182</v>
      </c>
      <c r="R9" s="20" t="s">
        <v>182</v>
      </c>
      <c r="S9" s="18" t="n">
        <v>422.11507178</v>
      </c>
      <c r="T9" s="20" t="n">
        <v>5.85646626</v>
      </c>
    </row>
    <row r="10" spans="1:20">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n">
        <v>515.64742803</v>
      </c>
      <c r="P10" s="20" t="n">
        <v>2.31308501</v>
      </c>
      <c r="Q10" s="18" t="s">
        <v>182</v>
      </c>
      <c r="R10" s="20" t="s">
        <v>182</v>
      </c>
      <c r="S10" s="18" t="s">
        <v>182</v>
      </c>
      <c r="T10" s="20" t="s">
        <v>182</v>
      </c>
    </row>
    <row r="11" spans="1:20">
      <c r="A11" s="15" t="s">
        <v>186</v>
      </c>
      <c r="B11" s="17" t="n">
        <v>7053</v>
      </c>
      <c r="C11" s="18">
        <f>(102.0/B11*100)</f>
        <v/>
      </c>
      <c r="D11" s="19" t="n">
        <v>6951</v>
      </c>
      <c r="E11" s="18" t="n">
        <v>401.47785671</v>
      </c>
      <c r="F11" s="20" t="n">
        <v>4.64865609</v>
      </c>
      <c r="G11" s="18" t="n">
        <v>430.34966649</v>
      </c>
      <c r="H11" s="20" t="n">
        <v>5.04543859</v>
      </c>
      <c r="I11" s="18" t="n">
        <v>432.58380687</v>
      </c>
      <c r="J11" s="20" t="n">
        <v>2.96152272</v>
      </c>
      <c r="K11" s="18" t="s">
        <v>182</v>
      </c>
      <c r="L11" s="20" t="s">
        <v>182</v>
      </c>
      <c r="M11" s="18" t="s">
        <v>182</v>
      </c>
      <c r="N11" s="20" t="s">
        <v>182</v>
      </c>
      <c r="O11" s="18" t="s">
        <v>182</v>
      </c>
      <c r="P11" s="20" t="s">
        <v>182</v>
      </c>
      <c r="Q11" s="18" t="s">
        <v>182</v>
      </c>
      <c r="R11" s="20" t="s">
        <v>182</v>
      </c>
      <c r="S11" s="18" t="n">
        <v>367.73656235</v>
      </c>
      <c r="T11" s="20" t="n">
        <v>7.36865325</v>
      </c>
    </row>
    <row r="12" spans="1:20">
      <c r="A12" s="15" t="s">
        <v>187</v>
      </c>
      <c r="B12" s="17" t="n">
        <v>6894</v>
      </c>
      <c r="C12" s="18">
        <f>(125.0/B12*100)</f>
        <v/>
      </c>
      <c r="D12" s="19" t="n">
        <v>6769</v>
      </c>
      <c r="E12" s="18" t="n">
        <v>501.62497998</v>
      </c>
      <c r="F12" s="20" t="n">
        <v>2.44498995</v>
      </c>
      <c r="G12" s="18" t="n">
        <v>512.85103799</v>
      </c>
      <c r="H12" s="20" t="n">
        <v>4.30143026</v>
      </c>
      <c r="I12" s="18" t="n">
        <v>484.58415214</v>
      </c>
      <c r="J12" s="20" t="n">
        <v>4.11633259</v>
      </c>
      <c r="K12" s="18" t="s">
        <v>182</v>
      </c>
      <c r="L12" s="20" t="s">
        <v>182</v>
      </c>
      <c r="M12" s="18" t="s">
        <v>182</v>
      </c>
      <c r="N12" s="20" t="s">
        <v>182</v>
      </c>
      <c r="O12" s="18" t="n">
        <v>340.98506961</v>
      </c>
      <c r="P12" s="20" t="n">
        <v>12.52444664</v>
      </c>
      <c r="Q12" s="18" t="s">
        <v>182</v>
      </c>
      <c r="R12" s="20" t="s">
        <v>182</v>
      </c>
      <c r="S12" s="18" t="n">
        <v>412.53377426</v>
      </c>
      <c r="T12" s="20" t="n">
        <v>6.77442946</v>
      </c>
    </row>
    <row r="13" spans="1:20">
      <c r="A13" s="15" t="s">
        <v>188</v>
      </c>
      <c r="B13" s="17" t="n">
        <v>7161</v>
      </c>
      <c r="C13" s="18">
        <f>(301.0/B13*100)</f>
        <v/>
      </c>
      <c r="D13" s="19" t="n">
        <v>6860</v>
      </c>
      <c r="E13" s="18" t="n">
        <v>521.81287499</v>
      </c>
      <c r="F13" s="20" t="n">
        <v>2.41078738</v>
      </c>
      <c r="G13" s="18" t="n">
        <v>513.95945581</v>
      </c>
      <c r="H13" s="20" t="n">
        <v>4.32792558</v>
      </c>
      <c r="I13" s="18" t="n">
        <v>507.92576708</v>
      </c>
      <c r="J13" s="20" t="n">
        <v>6.79783522</v>
      </c>
      <c r="K13" s="18" t="s">
        <v>182</v>
      </c>
      <c r="L13" s="20" t="s">
        <v>182</v>
      </c>
      <c r="M13" s="18" t="s">
        <v>182</v>
      </c>
      <c r="N13" s="20" t="s">
        <v>182</v>
      </c>
      <c r="O13" s="18" t="n">
        <v>447.51533769</v>
      </c>
      <c r="P13" s="20" t="n">
        <v>5.97365007</v>
      </c>
      <c r="Q13" s="18" t="s">
        <v>182</v>
      </c>
      <c r="R13" s="20" t="s">
        <v>182</v>
      </c>
      <c r="S13" s="18" t="n">
        <v>431.62753019</v>
      </c>
      <c r="T13" s="20" t="n">
        <v>5.88905652</v>
      </c>
    </row>
    <row r="14" spans="1:20">
      <c r="A14" s="15" t="s">
        <v>189</v>
      </c>
      <c r="B14" s="17" t="n">
        <v>5587</v>
      </c>
      <c r="C14" s="18">
        <f>(185.0/B14*100)</f>
        <v/>
      </c>
      <c r="D14" s="19" t="n">
        <v>5402</v>
      </c>
      <c r="E14" s="18" t="n">
        <v>522.5780565</v>
      </c>
      <c r="F14" s="20" t="n">
        <v>3.67373638</v>
      </c>
      <c r="G14" s="18" t="n">
        <v>541.10777346</v>
      </c>
      <c r="H14" s="20" t="n">
        <v>3.26114897</v>
      </c>
      <c r="I14" s="18" t="n">
        <v>511.07414429</v>
      </c>
      <c r="J14" s="20" t="n">
        <v>2.08883577</v>
      </c>
      <c r="K14" s="18" t="s">
        <v>182</v>
      </c>
      <c r="L14" s="20" t="s">
        <v>182</v>
      </c>
      <c r="M14" s="18" t="s">
        <v>182</v>
      </c>
      <c r="N14" s="20" t="s">
        <v>182</v>
      </c>
      <c r="O14" s="18" t="s">
        <v>182</v>
      </c>
      <c r="P14" s="20" t="s">
        <v>182</v>
      </c>
      <c r="Q14" s="18" t="s">
        <v>182</v>
      </c>
      <c r="R14" s="20" t="s">
        <v>182</v>
      </c>
      <c r="S14" s="18" t="n">
        <v>464.25330083</v>
      </c>
      <c r="T14" s="20" t="n">
        <v>9.098977959999999</v>
      </c>
    </row>
    <row r="15" spans="1:20">
      <c r="A15" s="15" t="s">
        <v>190</v>
      </c>
      <c r="B15" s="17" t="n">
        <v>5882</v>
      </c>
      <c r="C15" s="18">
        <f>(131.0/B15*100)</f>
        <v/>
      </c>
      <c r="D15" s="19" t="n">
        <v>5751</v>
      </c>
      <c r="E15" s="18" t="n">
        <v>521.64046432</v>
      </c>
      <c r="F15" s="20" t="n">
        <v>3.23643614</v>
      </c>
      <c r="G15" s="18" t="n">
        <v>517.77499441</v>
      </c>
      <c r="H15" s="20" t="n">
        <v>3.14247954</v>
      </c>
      <c r="I15" s="18" t="n">
        <v>508.90420917</v>
      </c>
      <c r="J15" s="20" t="n">
        <v>3.0354431</v>
      </c>
      <c r="K15" s="18" t="s">
        <v>182</v>
      </c>
      <c r="L15" s="20" t="s">
        <v>182</v>
      </c>
      <c r="M15" s="18" t="s">
        <v>182</v>
      </c>
      <c r="N15" s="20" t="s">
        <v>182</v>
      </c>
      <c r="O15" s="18" t="n">
        <v>368.85220715</v>
      </c>
      <c r="P15" s="20" t="n">
        <v>14.5875493</v>
      </c>
      <c r="Q15" s="18" t="s">
        <v>182</v>
      </c>
      <c r="R15" s="20" t="s">
        <v>182</v>
      </c>
      <c r="S15" s="18" t="n">
        <v>444.02803848</v>
      </c>
      <c r="T15" s="20" t="n">
        <v>7.03704877</v>
      </c>
    </row>
    <row r="16" spans="1:20">
      <c r="A16" s="15" t="s">
        <v>191</v>
      </c>
      <c r="B16" s="17" t="n">
        <v>6108</v>
      </c>
      <c r="C16" s="18">
        <f>(244.0/B16*100)</f>
        <v/>
      </c>
      <c r="D16" s="19" t="n">
        <v>5864</v>
      </c>
      <c r="E16" s="18" t="n">
        <v>496.6195364</v>
      </c>
      <c r="F16" s="20" t="n">
        <v>3.2536623</v>
      </c>
      <c r="G16" s="18" t="n">
        <v>518.48731951</v>
      </c>
      <c r="H16" s="20" t="n">
        <v>4.35496838</v>
      </c>
      <c r="I16" s="18" t="n">
        <v>500.80517553</v>
      </c>
      <c r="J16" s="20" t="n">
        <v>3.16811509</v>
      </c>
      <c r="K16" s="18" t="s">
        <v>182</v>
      </c>
      <c r="L16" s="20" t="s">
        <v>182</v>
      </c>
      <c r="M16" s="18" t="s">
        <v>182</v>
      </c>
      <c r="N16" s="20" t="s">
        <v>182</v>
      </c>
      <c r="O16" s="18" t="s">
        <v>182</v>
      </c>
      <c r="P16" s="20" t="s">
        <v>182</v>
      </c>
      <c r="Q16" s="18" t="s">
        <v>182</v>
      </c>
      <c r="R16" s="20" t="s">
        <v>182</v>
      </c>
      <c r="S16" s="18" t="n">
        <v>402.97639344</v>
      </c>
      <c r="T16" s="20" t="n">
        <v>6.4263623</v>
      </c>
    </row>
    <row r="17" spans="1:20">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n">
        <v>362.96139732</v>
      </c>
      <c r="P17" s="20" t="n">
        <v>12.64520278</v>
      </c>
      <c r="Q17" s="18" t="s">
        <v>182</v>
      </c>
      <c r="R17" s="20" t="s">
        <v>182</v>
      </c>
      <c r="S17" s="18" t="s">
        <v>182</v>
      </c>
      <c r="T17" s="20" t="s">
        <v>182</v>
      </c>
    </row>
    <row r="18" spans="1:20">
      <c r="A18" s="15" t="s">
        <v>193</v>
      </c>
      <c r="B18" s="17" t="n">
        <v>5532</v>
      </c>
      <c r="C18" s="18">
        <f>(34.0/B18*100)</f>
        <v/>
      </c>
      <c r="D18" s="19" t="n">
        <v>5498</v>
      </c>
      <c r="E18" s="18" t="n">
        <v>459.10106967</v>
      </c>
      <c r="F18" s="20" t="n">
        <v>4.75545551</v>
      </c>
      <c r="G18" s="18" t="n">
        <v>450.43999398</v>
      </c>
      <c r="H18" s="20" t="n">
        <v>5.4779184</v>
      </c>
      <c r="I18" s="18" t="n">
        <v>460.14208106</v>
      </c>
      <c r="J18" s="20" t="n">
        <v>3.70036303</v>
      </c>
      <c r="K18" s="18" t="s">
        <v>182</v>
      </c>
      <c r="L18" s="20" t="s">
        <v>182</v>
      </c>
      <c r="M18" s="18" t="s">
        <v>182</v>
      </c>
      <c r="N18" s="20" t="s">
        <v>182</v>
      </c>
      <c r="O18" s="18" t="s">
        <v>182</v>
      </c>
      <c r="P18" s="20" t="s">
        <v>182</v>
      </c>
      <c r="Q18" s="18" t="s">
        <v>182</v>
      </c>
      <c r="R18" s="20" t="s">
        <v>182</v>
      </c>
      <c r="S18" s="18" t="n">
        <v>389.60813535</v>
      </c>
      <c r="T18" s="20" t="n">
        <v>8.209354210000001</v>
      </c>
    </row>
    <row r="19" spans="1:20">
      <c r="A19" s="15" t="s">
        <v>194</v>
      </c>
      <c r="B19" s="17" t="n">
        <v>5658</v>
      </c>
      <c r="C19" s="18">
        <f>(123.0/B19*100)</f>
        <v/>
      </c>
      <c r="D19" s="19" t="n">
        <v>5535</v>
      </c>
      <c r="E19" s="18" t="n">
        <v>486.10331325</v>
      </c>
      <c r="F19" s="20" t="n">
        <v>3.47156497</v>
      </c>
      <c r="G19" s="18" t="n">
        <v>490.29824619</v>
      </c>
      <c r="H19" s="20" t="n">
        <v>4.28108777</v>
      </c>
      <c r="I19" s="18" t="n">
        <v>466.16967507</v>
      </c>
      <c r="J19" s="20" t="n">
        <v>5.21748164</v>
      </c>
      <c r="K19" s="18" t="s">
        <v>182</v>
      </c>
      <c r="L19" s="20" t="s">
        <v>182</v>
      </c>
      <c r="M19" s="18" t="s">
        <v>182</v>
      </c>
      <c r="N19" s="20" t="s">
        <v>182</v>
      </c>
      <c r="O19" s="18" t="s">
        <v>182</v>
      </c>
      <c r="P19" s="20" t="s">
        <v>182</v>
      </c>
      <c r="Q19" s="18" t="s">
        <v>182</v>
      </c>
      <c r="R19" s="20" t="s">
        <v>182</v>
      </c>
      <c r="S19" s="18" t="n">
        <v>386.71719901</v>
      </c>
      <c r="T19" s="20" t="n">
        <v>7.98350247</v>
      </c>
    </row>
    <row r="20" spans="1:20">
      <c r="A20" s="15" t="s">
        <v>195</v>
      </c>
      <c r="B20" s="17" t="n">
        <v>3371</v>
      </c>
      <c r="C20" s="18">
        <f>(81.0/B20*100)</f>
        <v/>
      </c>
      <c r="D20" s="19" t="n">
        <v>3290</v>
      </c>
      <c r="E20" s="18" t="n">
        <v>473.75258673</v>
      </c>
      <c r="F20" s="20" t="n">
        <v>4.27543251</v>
      </c>
      <c r="G20" s="18" t="n">
        <v>493.42766186</v>
      </c>
      <c r="H20" s="20" t="n">
        <v>4.4395326</v>
      </c>
      <c r="I20" s="18" t="n">
        <v>496.37108794</v>
      </c>
      <c r="J20" s="20" t="n">
        <v>2.76316259</v>
      </c>
      <c r="K20" s="18" t="s">
        <v>182</v>
      </c>
      <c r="L20" s="20" t="s">
        <v>182</v>
      </c>
      <c r="M20" s="18" t="s">
        <v>182</v>
      </c>
      <c r="N20" s="20" t="s">
        <v>182</v>
      </c>
      <c r="O20" s="18" t="s">
        <v>182</v>
      </c>
      <c r="P20" s="20" t="s">
        <v>182</v>
      </c>
      <c r="Q20" s="18" t="s">
        <v>182</v>
      </c>
      <c r="R20" s="20" t="s">
        <v>182</v>
      </c>
      <c r="S20" s="18" t="n">
        <v>416.77028916</v>
      </c>
      <c r="T20" s="20" t="n">
        <v>9.353202039999999</v>
      </c>
    </row>
    <row r="21" spans="1:20">
      <c r="A21" s="15" t="s">
        <v>196</v>
      </c>
      <c r="B21" s="17" t="n">
        <v>5741</v>
      </c>
      <c r="C21" s="18">
        <f>(73.0/B21*100)</f>
        <v/>
      </c>
      <c r="D21" s="19" t="n">
        <v>5668</v>
      </c>
      <c r="E21" s="18" t="n">
        <v>491.20522419</v>
      </c>
      <c r="F21" s="20" t="n">
        <v>3.23972803</v>
      </c>
      <c r="G21" s="18" t="n">
        <v>507.01372403</v>
      </c>
      <c r="H21" s="20" t="n">
        <v>3.10279578</v>
      </c>
      <c r="I21" s="18" t="n">
        <v>515.29860661</v>
      </c>
      <c r="J21" s="20" t="n">
        <v>2.8845967</v>
      </c>
      <c r="K21" s="18" t="s">
        <v>182</v>
      </c>
      <c r="L21" s="20" t="s">
        <v>182</v>
      </c>
      <c r="M21" s="18" t="s">
        <v>182</v>
      </c>
      <c r="N21" s="20" t="s">
        <v>182</v>
      </c>
      <c r="O21" s="18" t="s">
        <v>182</v>
      </c>
      <c r="P21" s="20" t="s">
        <v>182</v>
      </c>
      <c r="Q21" s="18" t="s">
        <v>182</v>
      </c>
      <c r="R21" s="20" t="s">
        <v>182</v>
      </c>
      <c r="S21" s="18" t="n">
        <v>434.4663371</v>
      </c>
      <c r="T21" s="20" t="n">
        <v>8.73006524</v>
      </c>
    </row>
    <row r="22" spans="1:20">
      <c r="A22" s="15" t="s">
        <v>197</v>
      </c>
      <c r="B22" s="17" t="n">
        <v>6598</v>
      </c>
      <c r="C22" s="18">
        <f>(98.0/B22*100)</f>
        <v/>
      </c>
      <c r="D22" s="19" t="n">
        <v>6500</v>
      </c>
      <c r="E22" s="18" t="n">
        <v>458.82805119</v>
      </c>
      <c r="F22" s="20" t="n">
        <v>5.18398502</v>
      </c>
      <c r="G22" s="18" t="n">
        <v>475.96012401</v>
      </c>
      <c r="H22" s="20" t="n">
        <v>4.82330021</v>
      </c>
      <c r="I22" s="18" t="n">
        <v>491.72391117</v>
      </c>
      <c r="J22" s="20" t="n">
        <v>5.45444059</v>
      </c>
      <c r="K22" s="18" t="s">
        <v>182</v>
      </c>
      <c r="L22" s="20" t="s">
        <v>182</v>
      </c>
      <c r="M22" s="18" t="s">
        <v>182</v>
      </c>
      <c r="N22" s="20" t="s">
        <v>182</v>
      </c>
      <c r="O22" s="18" t="n">
        <v>465.3184081</v>
      </c>
      <c r="P22" s="20" t="n">
        <v>9.52311205</v>
      </c>
      <c r="Q22" s="18" t="s">
        <v>182</v>
      </c>
      <c r="R22" s="20" t="s">
        <v>182</v>
      </c>
      <c r="S22" s="18" t="n">
        <v>382.80871953</v>
      </c>
      <c r="T22" s="20" t="n">
        <v>8.004458420000001</v>
      </c>
    </row>
    <row r="23" spans="1:20">
      <c r="A23" s="15" t="s">
        <v>198</v>
      </c>
      <c r="B23" s="17" t="n">
        <v>11583</v>
      </c>
      <c r="C23" s="18">
        <f>(505.0/B23*100)</f>
        <v/>
      </c>
      <c r="D23" s="19" t="n">
        <v>11078</v>
      </c>
      <c r="E23" s="18" t="n">
        <v>500.9725944</v>
      </c>
      <c r="F23" s="20" t="n">
        <v>3.67793569</v>
      </c>
      <c r="G23" s="18" t="n">
        <v>493.33226876</v>
      </c>
      <c r="H23" s="20" t="n">
        <v>4.72706286</v>
      </c>
      <c r="I23" s="18" t="n">
        <v>481.44810225</v>
      </c>
      <c r="J23" s="20" t="n">
        <v>5.03963302</v>
      </c>
      <c r="K23" s="18" t="s">
        <v>182</v>
      </c>
      <c r="L23" s="20" t="s">
        <v>182</v>
      </c>
      <c r="M23" s="18" t="s">
        <v>182</v>
      </c>
      <c r="N23" s="20" t="s">
        <v>182</v>
      </c>
      <c r="O23" s="18" t="s">
        <v>182</v>
      </c>
      <c r="P23" s="20" t="s">
        <v>182</v>
      </c>
      <c r="Q23" s="18" t="s">
        <v>182</v>
      </c>
      <c r="R23" s="20" t="s">
        <v>182</v>
      </c>
      <c r="S23" s="18" t="n">
        <v>431.13078582</v>
      </c>
      <c r="T23" s="20" t="n">
        <v>7.89726023</v>
      </c>
    </row>
    <row r="24" spans="1:20">
      <c r="A24" s="15" t="s">
        <v>199</v>
      </c>
      <c r="B24" s="17" t="n">
        <v>6647</v>
      </c>
      <c r="C24" s="18">
        <f>(13.0/B24*100)</f>
        <v/>
      </c>
      <c r="D24" s="19" t="n">
        <v>6634</v>
      </c>
      <c r="E24" s="18" t="n">
        <v>505.44155631</v>
      </c>
      <c r="F24" s="20" t="n">
        <v>7.28930025</v>
      </c>
      <c r="G24" s="18" t="n">
        <v>529.2247247400001</v>
      </c>
      <c r="H24" s="20" t="n">
        <v>4.92496666</v>
      </c>
      <c r="I24" s="18" t="n">
        <v>538.98536732</v>
      </c>
      <c r="J24" s="20" t="n">
        <v>2.93834954</v>
      </c>
      <c r="K24" s="18" t="s">
        <v>182</v>
      </c>
      <c r="L24" s="20" t="s">
        <v>182</v>
      </c>
      <c r="M24" s="18" t="s">
        <v>182</v>
      </c>
      <c r="N24" s="20" t="s">
        <v>182</v>
      </c>
      <c r="O24" s="18" t="s">
        <v>182</v>
      </c>
      <c r="P24" s="20" t="s">
        <v>182</v>
      </c>
      <c r="Q24" s="18" t="s">
        <v>182</v>
      </c>
      <c r="R24" s="20" t="s">
        <v>182</v>
      </c>
      <c r="S24" s="18" t="n">
        <v>467.18342965</v>
      </c>
      <c r="T24" s="20" t="n">
        <v>9.65909834</v>
      </c>
    </row>
    <row r="25" spans="1:20">
      <c r="A25" s="15" t="s">
        <v>200</v>
      </c>
      <c r="B25" s="17" t="n">
        <v>5581</v>
      </c>
      <c r="C25" s="18">
        <f>(28.0/B25*100)</f>
        <v/>
      </c>
      <c r="D25" s="19" t="n">
        <v>5553</v>
      </c>
      <c r="E25" s="18" t="n">
        <v>519.709109</v>
      </c>
      <c r="F25" s="20" t="n">
        <v>7.59683305</v>
      </c>
      <c r="G25" s="18" t="n">
        <v>520.50831592</v>
      </c>
      <c r="H25" s="20" t="n">
        <v>5.0926624</v>
      </c>
      <c r="I25" s="18" t="n">
        <v>527.49304077</v>
      </c>
      <c r="J25" s="20" t="n">
        <v>4.24054787</v>
      </c>
      <c r="K25" s="18" t="s">
        <v>182</v>
      </c>
      <c r="L25" s="20" t="s">
        <v>182</v>
      </c>
      <c r="M25" s="18" t="s">
        <v>182</v>
      </c>
      <c r="N25" s="20" t="s">
        <v>182</v>
      </c>
      <c r="O25" s="18" t="s">
        <v>182</v>
      </c>
      <c r="P25" s="20" t="s">
        <v>182</v>
      </c>
      <c r="Q25" s="18" t="s">
        <v>182</v>
      </c>
      <c r="R25" s="20" t="s">
        <v>182</v>
      </c>
      <c r="S25" s="18" t="n">
        <v>455.38234847</v>
      </c>
      <c r="T25" s="20" t="n">
        <v>15.91278174</v>
      </c>
    </row>
    <row r="26" spans="1:20">
      <c r="A26" s="15" t="s">
        <v>201</v>
      </c>
      <c r="B26" s="17" t="n">
        <v>4869</v>
      </c>
      <c r="C26" s="18">
        <f>(98.0/B26*100)</f>
        <v/>
      </c>
      <c r="D26" s="19" t="n">
        <v>4771</v>
      </c>
      <c r="E26" s="18" t="n">
        <v>490.84614449</v>
      </c>
      <c r="F26" s="20" t="n">
        <v>2.3236835</v>
      </c>
      <c r="G26" s="18" t="n">
        <v>488.16550027</v>
      </c>
      <c r="H26" s="20" t="n">
        <v>3.17517601</v>
      </c>
      <c r="I26" s="18" t="n">
        <v>451.27662561</v>
      </c>
      <c r="J26" s="20" t="n">
        <v>4.85076735</v>
      </c>
      <c r="K26" s="18" t="s">
        <v>182</v>
      </c>
      <c r="L26" s="20" t="s">
        <v>182</v>
      </c>
      <c r="M26" s="18" t="s">
        <v>182</v>
      </c>
      <c r="N26" s="20" t="s">
        <v>182</v>
      </c>
      <c r="O26" s="18" t="s">
        <v>182</v>
      </c>
      <c r="P26" s="20" t="s">
        <v>182</v>
      </c>
      <c r="Q26" s="18" t="s">
        <v>182</v>
      </c>
      <c r="R26" s="20" t="s">
        <v>182</v>
      </c>
      <c r="S26" s="18" t="n">
        <v>424.37483399</v>
      </c>
      <c r="T26" s="20" t="n">
        <v>8.388752419999999</v>
      </c>
    </row>
    <row r="27" spans="1:20">
      <c r="A27" s="15" t="s">
        <v>202</v>
      </c>
      <c r="B27" s="17" t="n">
        <v>5299</v>
      </c>
      <c r="C27" s="18">
        <f>(159.0/B27*100)</f>
        <v/>
      </c>
      <c r="D27" s="19" t="n">
        <v>5140</v>
      </c>
      <c r="E27" s="18" t="n">
        <v>494.20465455</v>
      </c>
      <c r="F27" s="20" t="n">
        <v>2.65260946</v>
      </c>
      <c r="G27" s="18" t="n">
        <v>499.60086517</v>
      </c>
      <c r="H27" s="20" t="n">
        <v>3.66258218</v>
      </c>
      <c r="I27" s="18" t="n">
        <v>490.17288341</v>
      </c>
      <c r="J27" s="20" t="n">
        <v>1.93013393</v>
      </c>
      <c r="K27" s="18" t="s">
        <v>182</v>
      </c>
      <c r="L27" s="20" t="s">
        <v>182</v>
      </c>
      <c r="M27" s="18" t="s">
        <v>182</v>
      </c>
      <c r="N27" s="20" t="s">
        <v>182</v>
      </c>
      <c r="O27" s="18" t="s">
        <v>182</v>
      </c>
      <c r="P27" s="20" t="s">
        <v>182</v>
      </c>
      <c r="Q27" s="18" t="s">
        <v>182</v>
      </c>
      <c r="R27" s="20" t="s">
        <v>182</v>
      </c>
      <c r="S27" s="18" t="n">
        <v>416.60614442</v>
      </c>
      <c r="T27" s="20" t="n">
        <v>4.34692717</v>
      </c>
    </row>
    <row r="28" spans="1:20">
      <c r="A28" s="15" t="s">
        <v>203</v>
      </c>
      <c r="B28" s="17" t="n">
        <v>7568</v>
      </c>
      <c r="C28" s="18">
        <f>(123.0/B28*100)</f>
        <v/>
      </c>
      <c r="D28" s="19" t="n">
        <v>7445</v>
      </c>
      <c r="E28" s="18" t="n">
        <v>404.99913389</v>
      </c>
      <c r="F28" s="20" t="n">
        <v>4.00999778</v>
      </c>
      <c r="G28" s="18" t="n">
        <v>420.98854975</v>
      </c>
      <c r="H28" s="20" t="n">
        <v>3.51869948</v>
      </c>
      <c r="I28" s="18" t="n">
        <v>408.64616846</v>
      </c>
      <c r="J28" s="20" t="n">
        <v>2.37435938</v>
      </c>
      <c r="K28" s="18" t="s">
        <v>182</v>
      </c>
      <c r="L28" s="20" t="s">
        <v>182</v>
      </c>
      <c r="M28" s="18" t="s">
        <v>182</v>
      </c>
      <c r="N28" s="20" t="s">
        <v>182</v>
      </c>
      <c r="O28" s="18" t="s">
        <v>182</v>
      </c>
      <c r="P28" s="20" t="s">
        <v>182</v>
      </c>
      <c r="Q28" s="18" t="s">
        <v>182</v>
      </c>
      <c r="R28" s="20" t="s">
        <v>182</v>
      </c>
      <c r="S28" s="18" t="n">
        <v>359.51227773</v>
      </c>
      <c r="T28" s="20" t="n">
        <v>9.443595780000001</v>
      </c>
    </row>
    <row r="29" spans="1:20">
      <c r="A29" s="15" t="s">
        <v>204</v>
      </c>
      <c r="B29" s="17" t="n">
        <v>5385</v>
      </c>
      <c r="C29" s="18">
        <f>(36.0/B29*100)</f>
        <v/>
      </c>
      <c r="D29" s="19" t="n">
        <v>5349</v>
      </c>
      <c r="E29" s="18" t="n">
        <v>521.05292424</v>
      </c>
      <c r="F29" s="20" t="n">
        <v>2.70152155</v>
      </c>
      <c r="G29" s="18" t="n">
        <v>521.10650991</v>
      </c>
      <c r="H29" s="20" t="n">
        <v>3.08245895</v>
      </c>
      <c r="I29" s="18" t="n">
        <v>506.48458318</v>
      </c>
      <c r="J29" s="20" t="n">
        <v>7.81262483</v>
      </c>
      <c r="K29" s="18" t="s">
        <v>182</v>
      </c>
      <c r="L29" s="20" t="s">
        <v>182</v>
      </c>
      <c r="M29" s="18" t="s">
        <v>182</v>
      </c>
      <c r="N29" s="20" t="s">
        <v>182</v>
      </c>
      <c r="O29" s="18" t="n">
        <v>335.3902018</v>
      </c>
      <c r="P29" s="20" t="n">
        <v>12.1685767</v>
      </c>
      <c r="Q29" s="18" t="s">
        <v>182</v>
      </c>
      <c r="R29" s="20" t="s">
        <v>182</v>
      </c>
      <c r="S29" s="18" t="n">
        <v>414.31684756</v>
      </c>
      <c r="T29" s="20" t="n">
        <v>10.83870902</v>
      </c>
    </row>
    <row r="30" spans="1:20">
      <c r="A30" s="15" t="s">
        <v>205</v>
      </c>
      <c r="B30" s="17" t="n">
        <v>4520</v>
      </c>
      <c r="C30" s="18">
        <f>(504.0/B30*100)</f>
        <v/>
      </c>
      <c r="D30" s="19" t="n">
        <v>4016</v>
      </c>
      <c r="E30" s="18" t="n">
        <v>481.09472791</v>
      </c>
      <c r="F30" s="20" t="n">
        <v>4.29560833</v>
      </c>
      <c r="G30" s="18" t="n">
        <v>507.43632854</v>
      </c>
      <c r="H30" s="20" t="n">
        <v>3.87403935</v>
      </c>
      <c r="I30" s="18" t="n">
        <v>505.71181956</v>
      </c>
      <c r="J30" s="20" t="n">
        <v>3.32413624</v>
      </c>
      <c r="K30" s="18" t="s">
        <v>182</v>
      </c>
      <c r="L30" s="20" t="s">
        <v>182</v>
      </c>
      <c r="M30" s="18" t="s">
        <v>182</v>
      </c>
      <c r="N30" s="20" t="s">
        <v>182</v>
      </c>
      <c r="O30" s="18" t="s">
        <v>182</v>
      </c>
      <c r="P30" s="20" t="s">
        <v>182</v>
      </c>
      <c r="Q30" s="18" t="s">
        <v>182</v>
      </c>
      <c r="R30" s="20" t="s">
        <v>182</v>
      </c>
      <c r="S30" s="18" t="n">
        <v>413.89965281</v>
      </c>
      <c r="T30" s="20" t="n">
        <v>8.067630960000001</v>
      </c>
    </row>
    <row r="31" spans="1:20">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n">
        <v>501.72981506</v>
      </c>
      <c r="P31" s="20" t="n">
        <v>2.23163648</v>
      </c>
      <c r="Q31" s="18" t="s">
        <v>182</v>
      </c>
      <c r="R31" s="20" t="s">
        <v>182</v>
      </c>
      <c r="S31" s="18" t="s">
        <v>182</v>
      </c>
      <c r="T31" s="20" t="s">
        <v>182</v>
      </c>
    </row>
    <row r="32" spans="1:20">
      <c r="A32" s="15" t="s">
        <v>207</v>
      </c>
      <c r="B32" s="17" t="n">
        <v>4478</v>
      </c>
      <c r="C32" s="18">
        <f>(16.0/B32*100)</f>
        <v/>
      </c>
      <c r="D32" s="19" t="n">
        <v>4462</v>
      </c>
      <c r="E32" s="18" t="n">
        <v>506.33668283</v>
      </c>
      <c r="F32" s="20" t="n">
        <v>3.12555105</v>
      </c>
      <c r="G32" s="18" t="n">
        <v>516.22468271</v>
      </c>
      <c r="H32" s="20" t="n">
        <v>3.82057649</v>
      </c>
      <c r="I32" s="18" t="n">
        <v>496.71052123</v>
      </c>
      <c r="J32" s="20" t="n">
        <v>3.77202274</v>
      </c>
      <c r="K32" s="18" t="s">
        <v>182</v>
      </c>
      <c r="L32" s="20" t="s">
        <v>182</v>
      </c>
      <c r="M32" s="18" t="s">
        <v>182</v>
      </c>
      <c r="N32" s="20" t="s">
        <v>182</v>
      </c>
      <c r="O32" s="18" t="s">
        <v>182</v>
      </c>
      <c r="P32" s="20" t="s">
        <v>182</v>
      </c>
      <c r="Q32" s="18" t="s">
        <v>182</v>
      </c>
      <c r="R32" s="20" t="s">
        <v>182</v>
      </c>
      <c r="S32" s="18" t="n">
        <v>416.10842739</v>
      </c>
      <c r="T32" s="20" t="n">
        <v>13.96969981</v>
      </c>
    </row>
    <row r="33" spans="1:20">
      <c r="A33" s="15" t="s">
        <v>208</v>
      </c>
      <c r="B33" s="17" t="n">
        <v>7325</v>
      </c>
      <c r="C33" s="18">
        <f>(215.0/B33*100)</f>
        <v/>
      </c>
      <c r="D33" s="19" t="n">
        <v>7110</v>
      </c>
      <c r="E33" s="18" t="n">
        <v>494.21641074</v>
      </c>
      <c r="F33" s="20" t="n">
        <v>3.02853345</v>
      </c>
      <c r="G33" s="18" t="n">
        <v>513.90937616</v>
      </c>
      <c r="H33" s="20" t="n">
        <v>3.08494634</v>
      </c>
      <c r="I33" s="18" t="n">
        <v>480.62720103</v>
      </c>
      <c r="J33" s="20" t="n">
        <v>5.02226749</v>
      </c>
      <c r="K33" s="18" t="s">
        <v>182</v>
      </c>
      <c r="L33" s="20" t="s">
        <v>182</v>
      </c>
      <c r="M33" s="18" t="s">
        <v>182</v>
      </c>
      <c r="N33" s="20" t="s">
        <v>182</v>
      </c>
      <c r="O33" s="18" t="s">
        <v>182</v>
      </c>
      <c r="P33" s="20" t="s">
        <v>182</v>
      </c>
      <c r="Q33" s="18" t="s">
        <v>182</v>
      </c>
      <c r="R33" s="20" t="s">
        <v>182</v>
      </c>
      <c r="S33" s="18" t="n">
        <v>405.87706409</v>
      </c>
      <c r="T33" s="20" t="n">
        <v>9.7823765</v>
      </c>
    </row>
    <row r="34" spans="1:20">
      <c r="A34" s="15" t="s">
        <v>209</v>
      </c>
      <c r="B34" s="17" t="n">
        <v>6350</v>
      </c>
      <c r="C34" s="18">
        <f>(79.0/B34*100)</f>
        <v/>
      </c>
      <c r="D34" s="19" t="n">
        <v>6271</v>
      </c>
      <c r="E34" s="18" t="n">
        <v>490.60024621</v>
      </c>
      <c r="F34" s="20" t="n">
        <v>2.48232041</v>
      </c>
      <c r="G34" s="18" t="n">
        <v>494.20577511</v>
      </c>
      <c r="H34" s="20" t="n">
        <v>4.25831262</v>
      </c>
      <c r="I34" s="18" t="n">
        <v>453.8680675</v>
      </c>
      <c r="J34" s="20" t="n">
        <v>4.75457248</v>
      </c>
      <c r="K34" s="18" t="s">
        <v>182</v>
      </c>
      <c r="L34" s="20" t="s">
        <v>182</v>
      </c>
      <c r="M34" s="18" t="s">
        <v>182</v>
      </c>
      <c r="N34" s="20" t="s">
        <v>182</v>
      </c>
      <c r="O34" s="18" t="n">
        <v>336.51078337</v>
      </c>
      <c r="P34" s="20" t="n">
        <v>12.24828707</v>
      </c>
      <c r="Q34" s="18" t="s">
        <v>182</v>
      </c>
      <c r="R34" s="20" t="s">
        <v>182</v>
      </c>
      <c r="S34" s="18" t="n">
        <v>381.32858116</v>
      </c>
      <c r="T34" s="20" t="n">
        <v>10.00899943</v>
      </c>
    </row>
    <row r="35" spans="1:20">
      <c r="A35" s="15" t="s">
        <v>210</v>
      </c>
      <c r="B35" s="17" t="n">
        <v>6406</v>
      </c>
      <c r="C35" s="18">
        <f>(67.0/B35*100)</f>
        <v/>
      </c>
      <c r="D35" s="19" t="n">
        <v>6339</v>
      </c>
      <c r="E35" s="18" t="n">
        <v>527.13032332</v>
      </c>
      <c r="F35" s="20" t="n">
        <v>1.83916703</v>
      </c>
      <c r="G35" s="18" t="n">
        <v>524.2708781600001</v>
      </c>
      <c r="H35" s="20" t="n">
        <v>3.36215397</v>
      </c>
      <c r="I35" s="18" t="n">
        <v>494.01403435</v>
      </c>
      <c r="J35" s="20" t="n">
        <v>2.63653752</v>
      </c>
      <c r="K35" s="18" t="s">
        <v>182</v>
      </c>
      <c r="L35" s="20" t="s">
        <v>182</v>
      </c>
      <c r="M35" s="18" t="s">
        <v>182</v>
      </c>
      <c r="N35" s="20" t="s">
        <v>182</v>
      </c>
      <c r="O35" s="18" t="n">
        <v>349.78970242</v>
      </c>
      <c r="P35" s="20" t="n">
        <v>6.90672373</v>
      </c>
      <c r="Q35" s="18" t="s">
        <v>182</v>
      </c>
      <c r="R35" s="20" t="s">
        <v>182</v>
      </c>
      <c r="S35" s="18" t="n">
        <v>442.09170067</v>
      </c>
      <c r="T35" s="20" t="n">
        <v>7.31163162</v>
      </c>
    </row>
    <row r="36" spans="1:20">
      <c r="A36" s="15" t="s">
        <v>211</v>
      </c>
      <c r="B36" s="17" t="n">
        <v>6736</v>
      </c>
      <c r="C36" s="18">
        <f>(42.0/B36*100)</f>
        <v/>
      </c>
      <c r="D36" s="19" t="n">
        <v>6694</v>
      </c>
      <c r="E36" s="18" t="n">
        <v>491.37431337</v>
      </c>
      <c r="F36" s="20" t="n">
        <v>2.4869253</v>
      </c>
      <c r="G36" s="18" t="n">
        <v>492.38717195</v>
      </c>
      <c r="H36" s="20" t="n">
        <v>4.07802886</v>
      </c>
      <c r="I36" s="18" t="n">
        <v>477.38472315</v>
      </c>
      <c r="J36" s="20" t="n">
        <v>4.69860265</v>
      </c>
      <c r="K36" s="18" t="s">
        <v>182</v>
      </c>
      <c r="L36" s="20" t="s">
        <v>182</v>
      </c>
      <c r="M36" s="18" t="s">
        <v>182</v>
      </c>
      <c r="N36" s="20" t="s">
        <v>182</v>
      </c>
      <c r="O36" s="18" t="s">
        <v>182</v>
      </c>
      <c r="P36" s="20" t="s">
        <v>182</v>
      </c>
      <c r="Q36" s="18" t="s">
        <v>182</v>
      </c>
      <c r="R36" s="20" t="s">
        <v>182</v>
      </c>
      <c r="S36" s="18" t="n">
        <v>406.85007101</v>
      </c>
      <c r="T36" s="20" t="n">
        <v>8.98689954</v>
      </c>
    </row>
    <row r="37" spans="1:20">
      <c r="A37" s="15" t="s">
        <v>212</v>
      </c>
      <c r="B37" s="17" t="n">
        <v>5458</v>
      </c>
      <c r="C37" s="18">
        <f>(228.0/B37*100)</f>
        <v/>
      </c>
      <c r="D37" s="19" t="n">
        <v>5230</v>
      </c>
      <c r="E37" s="18" t="n">
        <v>492.65465516</v>
      </c>
      <c r="F37" s="20" t="n">
        <v>3.60667424</v>
      </c>
      <c r="G37" s="18" t="n">
        <v>499.26388091</v>
      </c>
      <c r="H37" s="20" t="n">
        <v>4.46910881</v>
      </c>
      <c r="I37" s="18" t="n">
        <v>512.16321079</v>
      </c>
      <c r="J37" s="20" t="n">
        <v>4.23636533</v>
      </c>
      <c r="K37" s="18" t="s">
        <v>182</v>
      </c>
      <c r="L37" s="20" t="s">
        <v>182</v>
      </c>
      <c r="M37" s="18" t="s">
        <v>182</v>
      </c>
      <c r="N37" s="20" t="s">
        <v>182</v>
      </c>
      <c r="O37" s="18" t="s">
        <v>182</v>
      </c>
      <c r="P37" s="20" t="s">
        <v>182</v>
      </c>
      <c r="Q37" s="18" t="s">
        <v>182</v>
      </c>
      <c r="R37" s="20" t="s">
        <v>182</v>
      </c>
      <c r="S37" s="18" t="n">
        <v>412.80042324</v>
      </c>
      <c r="T37" s="20" t="n">
        <v>5.88051209</v>
      </c>
    </row>
    <row r="38" spans="1:20">
      <c r="A38" s="15" t="s">
        <v>213</v>
      </c>
      <c r="B38" s="17" t="n">
        <v>5860</v>
      </c>
      <c r="C38" s="18">
        <f>(62.0/B38*100)</f>
        <v/>
      </c>
      <c r="D38" s="19" t="n">
        <v>5798</v>
      </c>
      <c r="E38" s="18" t="n">
        <v>509.20704478</v>
      </c>
      <c r="F38" s="20" t="n">
        <v>4.65267586</v>
      </c>
      <c r="G38" s="18" t="n">
        <v>536.04358448</v>
      </c>
      <c r="H38" s="20" t="n">
        <v>5.20974503</v>
      </c>
      <c r="I38" s="18" t="n">
        <v>534.28504243</v>
      </c>
      <c r="J38" s="20" t="n">
        <v>2.90553325</v>
      </c>
      <c r="K38" s="18" t="s">
        <v>182</v>
      </c>
      <c r="L38" s="20" t="s">
        <v>182</v>
      </c>
      <c r="M38" s="18" t="s">
        <v>182</v>
      </c>
      <c r="N38" s="20" t="s">
        <v>182</v>
      </c>
      <c r="O38" s="18" t="s">
        <v>182</v>
      </c>
      <c r="P38" s="20" t="s">
        <v>182</v>
      </c>
      <c r="Q38" s="18" t="s">
        <v>182</v>
      </c>
      <c r="R38" s="20" t="s">
        <v>182</v>
      </c>
      <c r="S38" s="18" t="n">
        <v>442.7099178</v>
      </c>
      <c r="T38" s="20" t="n">
        <v>6.56589111</v>
      </c>
    </row>
    <row r="39" spans="1:20">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n">
        <v>420.45397969</v>
      </c>
      <c r="P39" s="20" t="n">
        <v>4.12888277</v>
      </c>
      <c r="Q39" s="18" t="s">
        <v>182</v>
      </c>
      <c r="R39" s="20" t="s">
        <v>182</v>
      </c>
      <c r="S39" s="18" t="s">
        <v>182</v>
      </c>
      <c r="T39" s="20" t="s">
        <v>182</v>
      </c>
    </row>
    <row r="40" spans="1:20">
      <c r="A40" s="15" t="s">
        <v>215</v>
      </c>
      <c r="B40" s="17" t="n">
        <v>14157</v>
      </c>
      <c r="C40" s="18">
        <f>(5662.0/B40*100)</f>
        <v/>
      </c>
      <c r="D40" s="19" t="n">
        <v>8495</v>
      </c>
      <c r="E40" s="18" t="n">
        <v>493.01392181</v>
      </c>
      <c r="F40" s="20" t="n">
        <v>3.65370339</v>
      </c>
      <c r="G40" s="18" t="n">
        <v>511.43191617</v>
      </c>
      <c r="H40" s="20" t="n">
        <v>3.3644279</v>
      </c>
      <c r="I40" s="18" t="n">
        <v>475.51920226</v>
      </c>
      <c r="J40" s="20" t="n">
        <v>8.278471189999999</v>
      </c>
      <c r="K40" s="18" t="s">
        <v>182</v>
      </c>
      <c r="L40" s="20" t="s">
        <v>182</v>
      </c>
      <c r="M40" s="18" t="s">
        <v>182</v>
      </c>
      <c r="N40" s="20" t="s">
        <v>182</v>
      </c>
      <c r="O40" s="18" t="n">
        <v>491.16464222</v>
      </c>
      <c r="P40" s="20" t="n">
        <v>2.5540442</v>
      </c>
      <c r="Q40" s="18" t="s">
        <v>182</v>
      </c>
      <c r="R40" s="20" t="s">
        <v>182</v>
      </c>
      <c r="S40" s="18" t="n">
        <v>398.69738509</v>
      </c>
      <c r="T40" s="20" t="n">
        <v>8.28268671</v>
      </c>
    </row>
    <row r="41" spans="1:20">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n">
        <v>469.62849192</v>
      </c>
      <c r="P41" s="20" t="n">
        <v>3.16639492</v>
      </c>
      <c r="Q41" s="18" t="s">
        <v>182</v>
      </c>
      <c r="R41" s="20" t="s">
        <v>182</v>
      </c>
      <c r="S41" s="18" t="s">
        <v>182</v>
      </c>
      <c r="T41" s="20" t="s">
        <v>182</v>
      </c>
    </row>
    <row r="42" spans="1:20">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row>
    <row r="45" spans="1:20">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n">
        <v>359.60621715</v>
      </c>
      <c r="P45" s="20" t="n">
        <v>2.95186404</v>
      </c>
      <c r="Q45" s="18" t="s">
        <v>182</v>
      </c>
      <c r="R45" s="20" t="s">
        <v>182</v>
      </c>
      <c r="S45" s="18" t="s">
        <v>182</v>
      </c>
      <c r="T45" s="20" t="s">
        <v>182</v>
      </c>
    </row>
    <row r="46" spans="1:20">
      <c r="A46" s="15" t="s">
        <v>221</v>
      </c>
      <c r="B46" s="17" t="n">
        <v>23141</v>
      </c>
      <c r="C46" s="18">
        <f>(2723.0/B46*100)</f>
        <v/>
      </c>
      <c r="D46" s="19" t="n">
        <v>20418</v>
      </c>
      <c r="E46" s="18" t="n">
        <v>383.05506745</v>
      </c>
      <c r="F46" s="20" t="n">
        <v>6.64284123</v>
      </c>
      <c r="G46" s="18" t="n">
        <v>391.06896605</v>
      </c>
      <c r="H46" s="20" t="n">
        <v>5.78844087</v>
      </c>
      <c r="I46" s="18" t="n">
        <v>392.421717</v>
      </c>
      <c r="J46" s="20" t="n">
        <v>3.28385172</v>
      </c>
      <c r="K46" s="18" t="s">
        <v>182</v>
      </c>
      <c r="L46" s="20" t="s">
        <v>182</v>
      </c>
      <c r="M46" s="18" t="s">
        <v>182</v>
      </c>
      <c r="N46" s="20" t="s">
        <v>182</v>
      </c>
      <c r="O46" s="18" t="s">
        <v>182</v>
      </c>
      <c r="P46" s="20" t="s">
        <v>182</v>
      </c>
      <c r="Q46" s="18" t="s">
        <v>182</v>
      </c>
      <c r="R46" s="20" t="s">
        <v>182</v>
      </c>
      <c r="S46" s="18" t="n">
        <v>351.10966719</v>
      </c>
      <c r="T46" s="20" t="n">
        <v>4.5412164</v>
      </c>
    </row>
    <row r="47" spans="1:20">
      <c r="A47" s="15" t="s">
        <v>222</v>
      </c>
      <c r="B47" s="17" t="n">
        <v>5928</v>
      </c>
      <c r="C47" s="18">
        <f>(106.0/B47*100)</f>
        <v/>
      </c>
      <c r="D47" s="19" t="n">
        <v>5822</v>
      </c>
      <c r="E47" s="18" t="n">
        <v>446.09570266</v>
      </c>
      <c r="F47" s="20" t="n">
        <v>4.82673017</v>
      </c>
      <c r="G47" s="18" t="n">
        <v>455.61376405</v>
      </c>
      <c r="H47" s="20" t="n">
        <v>5.70040692</v>
      </c>
      <c r="I47" s="18" t="n">
        <v>455.03846982</v>
      </c>
      <c r="J47" s="20" t="n">
        <v>5.11100231</v>
      </c>
      <c r="K47" s="18" t="s">
        <v>182</v>
      </c>
      <c r="L47" s="20" t="s">
        <v>182</v>
      </c>
      <c r="M47" s="18" t="s">
        <v>182</v>
      </c>
      <c r="N47" s="20" t="s">
        <v>182</v>
      </c>
      <c r="O47" s="18" t="s">
        <v>182</v>
      </c>
      <c r="P47" s="20" t="s">
        <v>182</v>
      </c>
      <c r="Q47" s="18" t="s">
        <v>182</v>
      </c>
      <c r="R47" s="20" t="s">
        <v>182</v>
      </c>
      <c r="S47" s="18" t="n">
        <v>377.09807416</v>
      </c>
      <c r="T47" s="20" t="n">
        <v>5.03676339</v>
      </c>
    </row>
    <row r="48" spans="1:20">
      <c r="A48" s="15" t="s">
        <v>223</v>
      </c>
      <c r="B48" s="17" t="n">
        <v>9841</v>
      </c>
      <c r="C48" s="18">
        <f>(19.0/B48*100)</f>
        <v/>
      </c>
      <c r="D48" s="19" t="n">
        <v>9822</v>
      </c>
      <c r="E48" s="18" t="n">
        <v>557.5887401</v>
      </c>
      <c r="F48" s="20" t="n">
        <v>7.16021024</v>
      </c>
      <c r="G48" s="18" t="n">
        <v>549.72420945</v>
      </c>
      <c r="H48" s="20" t="n">
        <v>4.80677206</v>
      </c>
      <c r="I48" s="18" t="n">
        <v>520.60175235</v>
      </c>
      <c r="J48" s="20" t="n">
        <v>5.77163358</v>
      </c>
      <c r="K48" s="18" t="s">
        <v>182</v>
      </c>
      <c r="L48" s="20" t="s">
        <v>182</v>
      </c>
      <c r="M48" s="18" t="s">
        <v>182</v>
      </c>
      <c r="N48" s="20" t="s">
        <v>182</v>
      </c>
      <c r="O48" s="18" t="s">
        <v>182</v>
      </c>
      <c r="P48" s="20" t="s">
        <v>182</v>
      </c>
      <c r="Q48" s="18" t="s">
        <v>182</v>
      </c>
      <c r="R48" s="20" t="s">
        <v>182</v>
      </c>
      <c r="S48" s="18" t="n">
        <v>455.60593216</v>
      </c>
      <c r="T48" s="20" t="n">
        <v>16.66427888</v>
      </c>
    </row>
    <row r="49" spans="1:20">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n">
        <v>409.03332786</v>
      </c>
      <c r="P49" s="20" t="n">
        <v>3.05386641</v>
      </c>
      <c r="Q49" s="18" t="s">
        <v>182</v>
      </c>
      <c r="R49" s="20" t="s">
        <v>182</v>
      </c>
      <c r="S49" s="18" t="s">
        <v>182</v>
      </c>
      <c r="T49" s="20" t="s">
        <v>182</v>
      </c>
    </row>
    <row r="50" spans="1:20">
      <c r="A50" s="15" t="s">
        <v>225</v>
      </c>
      <c r="B50" s="17" t="n">
        <v>11795</v>
      </c>
      <c r="C50" s="18">
        <f>(971.0/B50*100)</f>
        <v/>
      </c>
      <c r="D50" s="19" t="n">
        <v>10824</v>
      </c>
      <c r="E50" s="18" t="n">
        <v>385.99086984</v>
      </c>
      <c r="F50" s="20" t="n">
        <v>4.05363351</v>
      </c>
      <c r="G50" s="18" t="n">
        <v>409.94561846</v>
      </c>
      <c r="H50" s="20" t="n">
        <v>4.5273523</v>
      </c>
      <c r="I50" s="18" t="n">
        <v>395.83440263</v>
      </c>
      <c r="J50" s="20" t="n">
        <v>2.78966622</v>
      </c>
      <c r="K50" s="18" t="s">
        <v>182</v>
      </c>
      <c r="L50" s="20" t="s">
        <v>182</v>
      </c>
      <c r="M50" s="18" t="s">
        <v>182</v>
      </c>
      <c r="N50" s="20" t="s">
        <v>182</v>
      </c>
      <c r="O50" s="18" t="s">
        <v>182</v>
      </c>
      <c r="P50" s="20" t="s">
        <v>182</v>
      </c>
      <c r="Q50" s="18" t="s">
        <v>182</v>
      </c>
      <c r="R50" s="20" t="s">
        <v>182</v>
      </c>
      <c r="S50" s="18" t="n">
        <v>354.22485272</v>
      </c>
      <c r="T50" s="20" t="n">
        <v>7.0656095</v>
      </c>
    </row>
    <row r="51" spans="1:20">
      <c r="A51" s="15" t="s">
        <v>226</v>
      </c>
      <c r="B51" s="17" t="n">
        <v>6866</v>
      </c>
      <c r="C51" s="18">
        <f>(114.0/B51*100)</f>
        <v/>
      </c>
      <c r="D51" s="19" t="n">
        <v>6752</v>
      </c>
      <c r="E51" s="18" t="n">
        <v>409.36769077</v>
      </c>
      <c r="F51" s="20" t="n">
        <v>5.59325925</v>
      </c>
      <c r="G51" s="18" t="n">
        <v>412.77218706</v>
      </c>
      <c r="H51" s="20" t="n">
        <v>6.31856021</v>
      </c>
      <c r="I51" s="18" t="n">
        <v>403.76704536</v>
      </c>
      <c r="J51" s="20" t="n">
        <v>2.89710462</v>
      </c>
      <c r="K51" s="18" t="s">
        <v>182</v>
      </c>
      <c r="L51" s="20" t="s">
        <v>182</v>
      </c>
      <c r="M51" s="18" t="s">
        <v>182</v>
      </c>
      <c r="N51" s="20" t="s">
        <v>182</v>
      </c>
      <c r="O51" s="18" t="n">
        <v>380.5422133</v>
      </c>
      <c r="P51" s="20" t="n">
        <v>4.31283207</v>
      </c>
      <c r="Q51" s="18" t="s">
        <v>182</v>
      </c>
      <c r="R51" s="20" t="s">
        <v>182</v>
      </c>
      <c r="S51" s="18" t="n">
        <v>376.19851516</v>
      </c>
      <c r="T51" s="20" t="n">
        <v>5.20051654</v>
      </c>
    </row>
    <row r="52" spans="1:20">
      <c r="A52" s="15" t="s">
        <v>227</v>
      </c>
      <c r="B52" s="17" t="n">
        <v>5809</v>
      </c>
      <c r="C52" s="18">
        <f>(116.0/B52*100)</f>
        <v/>
      </c>
      <c r="D52" s="19" t="n">
        <v>5693</v>
      </c>
      <c r="E52" s="18" t="n">
        <v>459.02320918</v>
      </c>
      <c r="F52" s="20" t="n">
        <v>3.6157043</v>
      </c>
      <c r="G52" s="18" t="n">
        <v>476.43355198</v>
      </c>
      <c r="H52" s="20" t="n">
        <v>4.37586685</v>
      </c>
      <c r="I52" s="18" t="n">
        <v>470.25200046</v>
      </c>
      <c r="J52" s="20" t="n">
        <v>3.42104206</v>
      </c>
      <c r="K52" s="18" t="s">
        <v>182</v>
      </c>
      <c r="L52" s="20" t="s">
        <v>182</v>
      </c>
      <c r="M52" s="18" t="s">
        <v>182</v>
      </c>
      <c r="N52" s="20" t="s">
        <v>182</v>
      </c>
      <c r="O52" s="18" t="s">
        <v>182</v>
      </c>
      <c r="P52" s="20" t="s">
        <v>182</v>
      </c>
      <c r="Q52" s="18" t="s">
        <v>182</v>
      </c>
      <c r="R52" s="20" t="s">
        <v>182</v>
      </c>
      <c r="S52" s="18" t="n">
        <v>383.41074815</v>
      </c>
      <c r="T52" s="20" t="n">
        <v>7.56026401</v>
      </c>
    </row>
    <row r="53" spans="1:20">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n">
        <v>437.12852379</v>
      </c>
      <c r="P53" s="20" t="n">
        <v>1.71824983</v>
      </c>
      <c r="Q53" s="18" t="s">
        <v>182</v>
      </c>
      <c r="R53" s="20" t="s">
        <v>182</v>
      </c>
      <c r="S53" s="18" t="s">
        <v>182</v>
      </c>
      <c r="T53" s="20" t="s">
        <v>182</v>
      </c>
    </row>
    <row r="54" spans="1:20">
      <c r="A54" s="15" t="s">
        <v>229</v>
      </c>
      <c r="B54" s="17" t="n">
        <v>4740</v>
      </c>
      <c r="C54" s="18">
        <f>(436.0/B54*100)</f>
        <v/>
      </c>
      <c r="D54" s="19" t="n">
        <v>4304</v>
      </c>
      <c r="E54" s="18" t="n">
        <v>322.70462991</v>
      </c>
      <c r="F54" s="20" t="n">
        <v>5.68598818</v>
      </c>
      <c r="G54" s="18" t="n">
        <v>339.38334842</v>
      </c>
      <c r="H54" s="20" t="n">
        <v>6.24795022</v>
      </c>
      <c r="I54" s="18" t="n">
        <v>341.5464169</v>
      </c>
      <c r="J54" s="20" t="n">
        <v>3.72939211</v>
      </c>
      <c r="K54" s="18" t="s">
        <v>182</v>
      </c>
      <c r="L54" s="20" t="s">
        <v>182</v>
      </c>
      <c r="M54" s="18" t="s">
        <v>182</v>
      </c>
      <c r="N54" s="20" t="s">
        <v>182</v>
      </c>
      <c r="O54" s="18" t="s">
        <v>182</v>
      </c>
      <c r="P54" s="20" t="s">
        <v>182</v>
      </c>
      <c r="Q54" s="18" t="s">
        <v>182</v>
      </c>
      <c r="R54" s="20" t="s">
        <v>182</v>
      </c>
      <c r="S54" s="18" t="n">
        <v>285.83989525</v>
      </c>
      <c r="T54" s="20" t="n">
        <v>4.23266339</v>
      </c>
    </row>
    <row r="55" spans="1:20">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n">
        <v>403.83322941</v>
      </c>
      <c r="P55" s="20" t="n">
        <v>2.78193854</v>
      </c>
      <c r="Q55" s="18" t="s">
        <v>182</v>
      </c>
      <c r="R55" s="20" t="s">
        <v>182</v>
      </c>
      <c r="S55" s="18" t="s">
        <v>182</v>
      </c>
      <c r="T55" s="20" t="s">
        <v>182</v>
      </c>
    </row>
    <row r="56" spans="1:20">
      <c r="A56" s="15" t="s">
        <v>231</v>
      </c>
      <c r="B56" s="17" t="n">
        <v>5359</v>
      </c>
      <c r="C56" s="18">
        <f>(78.0/B56*100)</f>
        <v/>
      </c>
      <c r="D56" s="19" t="n">
        <v>5281</v>
      </c>
      <c r="E56" s="18" t="n">
        <v>526.02306533</v>
      </c>
      <c r="F56" s="20" t="n">
        <v>5.04295167</v>
      </c>
      <c r="G56" s="18" t="n">
        <v>542.24247387</v>
      </c>
      <c r="H56" s="20" t="n">
        <v>5.60490897</v>
      </c>
      <c r="I56" s="18" t="n">
        <v>557.37539978</v>
      </c>
      <c r="J56" s="20" t="n">
        <v>3.65954625</v>
      </c>
      <c r="K56" s="18" t="s">
        <v>182</v>
      </c>
      <c r="L56" s="20" t="s">
        <v>182</v>
      </c>
      <c r="M56" s="18" t="s">
        <v>182</v>
      </c>
      <c r="N56" s="20" t="s">
        <v>182</v>
      </c>
      <c r="O56" s="18" t="s">
        <v>182</v>
      </c>
      <c r="P56" s="20" t="s">
        <v>182</v>
      </c>
      <c r="Q56" s="18" t="s">
        <v>182</v>
      </c>
      <c r="R56" s="20" t="s">
        <v>182</v>
      </c>
      <c r="S56" s="18" t="n">
        <v>484.06925325</v>
      </c>
      <c r="T56" s="20" t="n">
        <v>20.44067061</v>
      </c>
    </row>
    <row r="57" spans="1:20">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n">
        <v>386.10959158</v>
      </c>
      <c r="P57" s="20" t="n">
        <v>3.0844628</v>
      </c>
      <c r="Q57" s="18" t="s">
        <v>182</v>
      </c>
      <c r="R57" s="20" t="s">
        <v>182</v>
      </c>
      <c r="S57" s="18" t="s">
        <v>182</v>
      </c>
      <c r="T57" s="20" t="s">
        <v>182</v>
      </c>
    </row>
    <row r="58" spans="1:20">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n">
        <v>380.25901051</v>
      </c>
      <c r="P58" s="20" t="n">
        <v>2.6518124</v>
      </c>
      <c r="Q58" s="18" t="s">
        <v>182</v>
      </c>
      <c r="R58" s="20" t="s">
        <v>182</v>
      </c>
      <c r="S58" s="18" t="s">
        <v>182</v>
      </c>
      <c r="T58" s="20" t="s">
        <v>182</v>
      </c>
    </row>
    <row r="59" spans="1:20">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n">
        <v>361.5339806</v>
      </c>
      <c r="P59" s="20" t="n">
        <v>1.62528789</v>
      </c>
      <c r="Q59" s="18" t="s">
        <v>182</v>
      </c>
      <c r="R59" s="20" t="s">
        <v>182</v>
      </c>
      <c r="S59" s="18" t="s">
        <v>182</v>
      </c>
      <c r="T59" s="20" t="s">
        <v>182</v>
      </c>
    </row>
    <row r="60" spans="1:20">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n">
        <v>396.24965264</v>
      </c>
      <c r="P60" s="20" t="n">
        <v>3.6919812</v>
      </c>
      <c r="Q60" s="18" t="s">
        <v>182</v>
      </c>
      <c r="R60" s="20" t="s">
        <v>182</v>
      </c>
      <c r="S60" s="18" t="s">
        <v>182</v>
      </c>
      <c r="T60" s="20" t="s">
        <v>182</v>
      </c>
    </row>
    <row r="61" spans="1:20">
      <c r="A61" s="15" t="s">
        <v>236</v>
      </c>
      <c r="B61" s="17" t="n">
        <v>6525</v>
      </c>
      <c r="C61" s="18">
        <f>(256.0/B61*100)</f>
        <v/>
      </c>
      <c r="D61" s="19" t="n">
        <v>6269</v>
      </c>
      <c r="E61" s="18" t="n">
        <v>483.3118117</v>
      </c>
      <c r="F61" s="20" t="n">
        <v>2.88448294</v>
      </c>
      <c r="G61" s="18" t="n">
        <v>493.29651531</v>
      </c>
      <c r="H61" s="20" t="n">
        <v>3.50832806</v>
      </c>
      <c r="I61" s="18" t="n">
        <v>467.11043121</v>
      </c>
      <c r="J61" s="20" t="n">
        <v>3.87878716</v>
      </c>
      <c r="K61" s="18" t="s">
        <v>182</v>
      </c>
      <c r="L61" s="20" t="s">
        <v>182</v>
      </c>
      <c r="M61" s="18" t="s">
        <v>182</v>
      </c>
      <c r="N61" s="20" t="s">
        <v>182</v>
      </c>
      <c r="O61" s="18" t="s">
        <v>182</v>
      </c>
      <c r="P61" s="20" t="s">
        <v>182</v>
      </c>
      <c r="Q61" s="18" t="s">
        <v>182</v>
      </c>
      <c r="R61" s="20" t="s">
        <v>182</v>
      </c>
      <c r="S61" s="18" t="n">
        <v>402.87431422</v>
      </c>
      <c r="T61" s="20" t="n">
        <v>8.06011073</v>
      </c>
    </row>
    <row r="62" spans="1:20">
      <c r="A62" s="15" t="s">
        <v>237</v>
      </c>
      <c r="B62" s="17" t="n">
        <v>4476</v>
      </c>
      <c r="C62" s="18">
        <f>(5.0/B62*100)</f>
        <v/>
      </c>
      <c r="D62" s="19" t="n">
        <v>4471</v>
      </c>
      <c r="E62" s="18" t="n">
        <v>541.6056656</v>
      </c>
      <c r="F62" s="20" t="n">
        <v>2.18882499</v>
      </c>
      <c r="G62" s="18" t="n">
        <v>551.6149318499999</v>
      </c>
      <c r="H62" s="20" t="n">
        <v>3.27318188</v>
      </c>
      <c r="I62" s="18" t="n">
        <v>542.35664907</v>
      </c>
      <c r="J62" s="20" t="n">
        <v>1.75170295</v>
      </c>
      <c r="K62" s="18" t="s">
        <v>182</v>
      </c>
      <c r="L62" s="20" t="s">
        <v>182</v>
      </c>
      <c r="M62" s="18" t="s">
        <v>182</v>
      </c>
      <c r="N62" s="20" t="s">
        <v>182</v>
      </c>
      <c r="O62" s="18" t="s">
        <v>182</v>
      </c>
      <c r="P62" s="20" t="s">
        <v>182</v>
      </c>
      <c r="Q62" s="18" t="s">
        <v>182</v>
      </c>
      <c r="R62" s="20" t="s">
        <v>182</v>
      </c>
      <c r="S62" s="18" t="n">
        <v>523.45397056</v>
      </c>
      <c r="T62" s="20" t="n">
        <v>17.76730303</v>
      </c>
    </row>
    <row r="63" spans="1:20">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n">
        <v>371.31142887</v>
      </c>
      <c r="P63" s="20" t="n">
        <v>1.28307667</v>
      </c>
      <c r="Q63" s="18" t="s">
        <v>182</v>
      </c>
      <c r="R63" s="20" t="s">
        <v>182</v>
      </c>
      <c r="S63" s="18" t="s">
        <v>182</v>
      </c>
      <c r="T63" s="20" t="s">
        <v>182</v>
      </c>
    </row>
    <row r="64" spans="1:20">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n">
        <v>478.6447938</v>
      </c>
      <c r="P64" s="20" t="n">
        <v>1.71583638</v>
      </c>
      <c r="Q64" s="18" t="s">
        <v>182</v>
      </c>
      <c r="R64" s="20" t="s">
        <v>182</v>
      </c>
      <c r="S64" s="18" t="s">
        <v>182</v>
      </c>
      <c r="T64" s="20" t="s">
        <v>182</v>
      </c>
    </row>
    <row r="65" spans="1:20">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n">
        <v>419.66352142</v>
      </c>
      <c r="P65" s="20" t="n">
        <v>2.4655214</v>
      </c>
      <c r="Q65" s="18" t="s">
        <v>182</v>
      </c>
      <c r="R65" s="20" t="s">
        <v>182</v>
      </c>
      <c r="S65" s="18" t="s">
        <v>182</v>
      </c>
      <c r="T65" s="20" t="s">
        <v>182</v>
      </c>
    </row>
    <row r="66" spans="1:20">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n">
        <v>417.93412468</v>
      </c>
      <c r="P66" s="20" t="n">
        <v>1.46238599</v>
      </c>
      <c r="Q66" s="18" t="s">
        <v>182</v>
      </c>
      <c r="R66" s="20" t="s">
        <v>182</v>
      </c>
      <c r="S66" s="18" t="s">
        <v>182</v>
      </c>
      <c r="T66" s="20" t="s">
        <v>182</v>
      </c>
    </row>
    <row r="67" spans="1:20">
      <c r="A67" s="15" t="s">
        <v>242</v>
      </c>
      <c r="B67" s="17" t="n">
        <v>6971</v>
      </c>
      <c r="C67" s="18">
        <f>(19.0/B67*100)</f>
        <v/>
      </c>
      <c r="D67" s="19" t="n">
        <v>6952</v>
      </c>
      <c r="E67" s="18" t="n">
        <v>356.7905518</v>
      </c>
      <c r="F67" s="20" t="n">
        <v>5.11641942</v>
      </c>
      <c r="G67" s="18" t="n">
        <v>382.78243527</v>
      </c>
      <c r="H67" s="20" t="n">
        <v>7.22432609</v>
      </c>
      <c r="I67" s="18" t="n">
        <v>395.81169798</v>
      </c>
      <c r="J67" s="20" t="n">
        <v>2.90624667</v>
      </c>
      <c r="K67" s="18" t="s">
        <v>182</v>
      </c>
      <c r="L67" s="20" t="s">
        <v>182</v>
      </c>
      <c r="M67" s="18" t="s">
        <v>182</v>
      </c>
      <c r="N67" s="20" t="s">
        <v>182</v>
      </c>
      <c r="O67" s="18" t="s">
        <v>182</v>
      </c>
      <c r="P67" s="20" t="s">
        <v>182</v>
      </c>
      <c r="Q67" s="18" t="s">
        <v>182</v>
      </c>
      <c r="R67" s="20" t="s">
        <v>182</v>
      </c>
      <c r="S67" s="18" t="n">
        <v>311.01366804</v>
      </c>
      <c r="T67" s="20" t="n">
        <v>8.738690439999999</v>
      </c>
    </row>
    <row r="68" spans="1:20">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n">
        <v>402.4006351</v>
      </c>
      <c r="P68" s="20" t="n">
        <v>1.27354229</v>
      </c>
      <c r="Q68" s="18" t="s">
        <v>182</v>
      </c>
      <c r="R68" s="20" t="s">
        <v>182</v>
      </c>
      <c r="S68" s="18" t="s">
        <v>182</v>
      </c>
      <c r="T68" s="20" t="s">
        <v>182</v>
      </c>
    </row>
    <row r="69" spans="1:20">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n">
        <v>443.95431517</v>
      </c>
      <c r="P69" s="20" t="n">
        <v>3.78500092</v>
      </c>
      <c r="Q69" s="18" t="s">
        <v>182</v>
      </c>
      <c r="R69" s="20" t="s">
        <v>182</v>
      </c>
      <c r="S69" s="18" t="s">
        <v>182</v>
      </c>
      <c r="T69" s="20" t="s">
        <v>182</v>
      </c>
    </row>
    <row r="70" spans="1:20">
      <c r="A70" s="15" t="s">
        <v>245</v>
      </c>
      <c r="B70" s="17" t="n">
        <v>6036</v>
      </c>
      <c r="C70" s="18">
        <f>(223.0/B70*100)</f>
        <v/>
      </c>
      <c r="D70" s="19" t="n">
        <v>5813</v>
      </c>
      <c r="E70" s="18" t="n">
        <v>507.78174643</v>
      </c>
      <c r="F70" s="20" t="n">
        <v>3.43815894</v>
      </c>
      <c r="G70" s="18" t="n">
        <v>499.6883926</v>
      </c>
      <c r="H70" s="20" t="n">
        <v>4.04417481</v>
      </c>
      <c r="I70" s="18" t="n">
        <v>476.64103023</v>
      </c>
      <c r="J70" s="20" t="n">
        <v>5.56159784</v>
      </c>
      <c r="K70" s="18" t="s">
        <v>182</v>
      </c>
      <c r="L70" s="20" t="s">
        <v>182</v>
      </c>
      <c r="M70" s="18" t="s">
        <v>182</v>
      </c>
      <c r="N70" s="20" t="s">
        <v>182</v>
      </c>
      <c r="O70" s="18" t="s">
        <v>182</v>
      </c>
      <c r="P70" s="20" t="s">
        <v>182</v>
      </c>
      <c r="Q70" s="18" t="s">
        <v>182</v>
      </c>
      <c r="R70" s="20" t="s">
        <v>182</v>
      </c>
      <c r="S70" s="18" t="n">
        <v>424.26145201</v>
      </c>
      <c r="T70" s="20" t="n">
        <v>7.70323081</v>
      </c>
    </row>
    <row r="71" spans="1:20">
      <c r="A71" s="15" t="s">
        <v>246</v>
      </c>
      <c r="B71" s="17" t="n">
        <v>6115</v>
      </c>
      <c r="C71" s="18">
        <f>(109.0/B71*100)</f>
        <v/>
      </c>
      <c r="D71" s="19" t="n">
        <v>6006</v>
      </c>
      <c r="E71" s="18" t="n">
        <v>527.84196918</v>
      </c>
      <c r="F71" s="20" t="n">
        <v>3.87326017</v>
      </c>
      <c r="G71" s="18" t="n">
        <v>570.47604208</v>
      </c>
      <c r="H71" s="20" t="n">
        <v>3.06068177</v>
      </c>
      <c r="I71" s="18" t="n">
        <v>573.32499705</v>
      </c>
      <c r="J71" s="20" t="n">
        <v>1.99444312</v>
      </c>
      <c r="K71" s="18" t="s">
        <v>182</v>
      </c>
      <c r="L71" s="20" t="s">
        <v>182</v>
      </c>
      <c r="M71" s="18" t="s">
        <v>182</v>
      </c>
      <c r="N71" s="20" t="s">
        <v>182</v>
      </c>
      <c r="O71" s="18" t="s">
        <v>182</v>
      </c>
      <c r="P71" s="20" t="s">
        <v>182</v>
      </c>
      <c r="Q71" s="18" t="s">
        <v>182</v>
      </c>
      <c r="R71" s="20" t="s">
        <v>182</v>
      </c>
      <c r="S71" s="18" t="n">
        <v>469.23140832</v>
      </c>
      <c r="T71" s="20" t="n">
        <v>15.09769544</v>
      </c>
    </row>
    <row r="72" spans="1:20">
      <c r="A72" s="15" t="s">
        <v>247</v>
      </c>
      <c r="B72" s="17" t="n">
        <v>7708</v>
      </c>
      <c r="C72" s="18">
        <f>(8.0/B72*100)</f>
        <v/>
      </c>
      <c r="D72" s="19" t="n">
        <v>7700</v>
      </c>
      <c r="E72" s="18" t="n">
        <v>541.51456853</v>
      </c>
      <c r="F72" s="20" t="n">
        <v>6.64256851</v>
      </c>
      <c r="G72" s="18" t="n">
        <v>557.74377339</v>
      </c>
      <c r="H72" s="20" t="n">
        <v>4.43448525</v>
      </c>
      <c r="I72" s="18" t="n">
        <v>537.7800886</v>
      </c>
      <c r="J72" s="20" t="n">
        <v>3.37748764</v>
      </c>
      <c r="K72" s="18" t="s">
        <v>182</v>
      </c>
      <c r="L72" s="20" t="s">
        <v>182</v>
      </c>
      <c r="M72" s="18" t="s">
        <v>182</v>
      </c>
      <c r="N72" s="20" t="s">
        <v>182</v>
      </c>
      <c r="O72" s="18" t="s">
        <v>182</v>
      </c>
      <c r="P72" s="20" t="s">
        <v>182</v>
      </c>
      <c r="Q72" s="18" t="s">
        <v>182</v>
      </c>
      <c r="R72" s="20" t="s">
        <v>182</v>
      </c>
      <c r="S72" s="18" t="n">
        <v>476.18382517</v>
      </c>
      <c r="T72" s="20" t="n">
        <v>18.08211808</v>
      </c>
    </row>
    <row r="73" spans="1:20">
      <c r="A73" s="15" t="s">
        <v>248</v>
      </c>
      <c r="B73" s="17" t="n">
        <v>8249</v>
      </c>
      <c r="C73" s="18">
        <f>(225.0/B73*100)</f>
        <v/>
      </c>
      <c r="D73" s="19" t="n">
        <v>8024</v>
      </c>
      <c r="E73" s="18" t="n">
        <v>414.38456744</v>
      </c>
      <c r="F73" s="20" t="n">
        <v>4.57283831</v>
      </c>
      <c r="G73" s="18" t="n">
        <v>431.37496039</v>
      </c>
      <c r="H73" s="20" t="n">
        <v>4.76143646</v>
      </c>
      <c r="I73" s="18" t="n">
        <v>412.12874952</v>
      </c>
      <c r="J73" s="20" t="n">
        <v>3.38664153</v>
      </c>
      <c r="K73" s="18" t="s">
        <v>182</v>
      </c>
      <c r="L73" s="20" t="s">
        <v>182</v>
      </c>
      <c r="M73" s="18" t="s">
        <v>182</v>
      </c>
      <c r="N73" s="20" t="s">
        <v>182</v>
      </c>
      <c r="O73" s="18" t="s">
        <v>182</v>
      </c>
      <c r="P73" s="20" t="s">
        <v>182</v>
      </c>
      <c r="Q73" s="18" t="s">
        <v>182</v>
      </c>
      <c r="R73" s="20" t="s">
        <v>182</v>
      </c>
      <c r="S73" s="18" t="n">
        <v>365.12215055</v>
      </c>
      <c r="T73" s="20" t="n">
        <v>9.11548492</v>
      </c>
    </row>
    <row r="74" spans="1:20">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n">
        <v>417.24339576</v>
      </c>
      <c r="P74" s="20" t="n">
        <v>1.40662681</v>
      </c>
      <c r="Q74" s="18" t="s">
        <v>182</v>
      </c>
      <c r="R74" s="20" t="s">
        <v>182</v>
      </c>
      <c r="S74" s="18" t="s">
        <v>182</v>
      </c>
      <c r="T74" s="20" t="s">
        <v>182</v>
      </c>
    </row>
    <row r="75" spans="1:20">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n">
        <v>366.81798548</v>
      </c>
      <c r="P75" s="20" t="n">
        <v>2.95156554</v>
      </c>
      <c r="Q75" s="18" t="s">
        <v>182</v>
      </c>
      <c r="R75" s="20" t="s">
        <v>182</v>
      </c>
      <c r="S75" s="18" t="s">
        <v>182</v>
      </c>
      <c r="T75" s="20" t="s">
        <v>182</v>
      </c>
    </row>
    <row r="76" spans="1:20">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n">
        <v>427.48273896</v>
      </c>
      <c r="P76" s="20" t="n">
        <v>2.40767111</v>
      </c>
      <c r="Q76" s="18" t="s">
        <v>182</v>
      </c>
      <c r="R76" s="20" t="s">
        <v>182</v>
      </c>
      <c r="S76" s="18" t="s">
        <v>182</v>
      </c>
      <c r="T76" s="20" t="s">
        <v>182</v>
      </c>
    </row>
    <row r="77" spans="1:20">
      <c r="A77" s="15" t="s">
        <v>252</v>
      </c>
      <c r="B77" s="17" t="n">
        <v>6062</v>
      </c>
      <c r="C77" s="18">
        <f>(271.0/B77*100)</f>
        <v/>
      </c>
      <c r="D77" s="19" t="n">
        <v>5791</v>
      </c>
      <c r="E77" s="18" t="n">
        <v>398.76568571</v>
      </c>
      <c r="F77" s="20" t="n">
        <v>7.04842884</v>
      </c>
      <c r="G77" s="18" t="n">
        <v>425.84147017</v>
      </c>
      <c r="H77" s="20" t="n">
        <v>5.83624052</v>
      </c>
      <c r="I77" s="18" t="n">
        <v>437.10603395</v>
      </c>
      <c r="J77" s="20" t="n">
        <v>2.8643963</v>
      </c>
      <c r="K77" s="18" t="s">
        <v>182</v>
      </c>
      <c r="L77" s="20" t="s">
        <v>182</v>
      </c>
      <c r="M77" s="18" t="s">
        <v>182</v>
      </c>
      <c r="N77" s="20" t="s">
        <v>182</v>
      </c>
      <c r="O77" s="18" t="s">
        <v>182</v>
      </c>
      <c r="P77" s="20" t="s">
        <v>182</v>
      </c>
      <c r="Q77" s="18" t="s">
        <v>182</v>
      </c>
      <c r="R77" s="20" t="s">
        <v>182</v>
      </c>
      <c r="S77" s="18" t="n">
        <v>361.37273867</v>
      </c>
      <c r="T77" s="20" t="n">
        <v>3.50463511</v>
      </c>
    </row>
    <row r="78" spans="1:20">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n">
        <v>494.51831162</v>
      </c>
      <c r="P78" s="20" t="n">
        <v>4.45771317</v>
      </c>
      <c r="Q78" s="18" t="s">
        <v>182</v>
      </c>
      <c r="R78" s="20" t="s">
        <v>182</v>
      </c>
      <c r="S78" s="18" t="s">
        <v>182</v>
      </c>
      <c r="T78" s="20" t="s">
        <v>182</v>
      </c>
    </row>
    <row customHeight="1" ht="25" r="79" spans="1:20">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n">
        <v>456.29558944</v>
      </c>
      <c r="P79" s="20" t="n">
        <v>6.90963052</v>
      </c>
      <c r="Q79" s="18" t="s">
        <v>182</v>
      </c>
      <c r="R79" s="20" t="s">
        <v>182</v>
      </c>
      <c r="S79" s="18" t="s">
        <v>182</v>
      </c>
      <c r="T79" s="20" t="s">
        <v>182</v>
      </c>
    </row>
    <row r="80" spans="1:20">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n">
        <v>459.81599437</v>
      </c>
      <c r="P80" s="20" t="n">
        <v>4.27720318</v>
      </c>
      <c r="Q80" s="18" t="s">
        <v>182</v>
      </c>
      <c r="R80" s="20" t="s">
        <v>182</v>
      </c>
      <c r="S80" s="18" t="s">
        <v>182</v>
      </c>
      <c r="T80" s="20" t="s">
        <v>182</v>
      </c>
    </row>
    <row r="81" spans="1:20">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n">
        <v>446.10977731</v>
      </c>
      <c r="P81" s="20" t="n">
        <v>3.2500212</v>
      </c>
      <c r="Q81" s="18" t="s">
        <v>182</v>
      </c>
      <c r="R81" s="20" t="s">
        <v>182</v>
      </c>
      <c r="S81" s="18" t="s">
        <v>182</v>
      </c>
      <c r="T81" s="20" t="s">
        <v>182</v>
      </c>
    </row>
    <row r="82" spans="1:20">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row>
    <row r="83" spans="1:20">
      <c r="A83" s="3" t="s">
        <v>258</v>
      </c>
    </row>
    <row r="84" spans="1:20">
      <c r="A84" s="23" t="s">
        <v>259</v>
      </c>
    </row>
    <row r="85" spans="1:20">
      <c r="A85" s="23" t="s">
        <v>260</v>
      </c>
    </row>
    <row customHeight="1" ht="30" r="86" spans="1:20">
      <c r="A86" s="23" t="s">
        <v>261</v>
      </c>
    </row>
    <row customHeight="1" ht="30" r="87" spans="1:20">
      <c r="A87" s="23" t="s">
        <v>257</v>
      </c>
    </row>
    <row customHeight="1" ht="30" r="88" spans="1:20">
      <c r="A88" s="23" t="s">
        <v>262</v>
      </c>
    </row>
    <row customHeight="1" ht="30" r="89" spans="1:20">
      <c r="A89" s="23" t="s">
        <v>263</v>
      </c>
    </row>
    <row customHeight="1" ht="30" r="90" spans="1:20">
      <c r="A90" s="23" t="s">
        <v>264</v>
      </c>
    </row>
    <row customHeight="1" ht="30" r="91" spans="1:20">
      <c r="A91" s="23" t="s">
        <v>265</v>
      </c>
    </row>
    <row customHeight="1" ht="30" r="92" spans="1:20">
      <c r="A92" s="23" t="s">
        <v>266</v>
      </c>
    </row>
    <row customHeight="1" ht="30" r="93" spans="1:20">
      <c r="A93" s="23" t="s">
        <v>267</v>
      </c>
    </row>
    <row customHeight="1" ht="30" r="94" spans="1:20">
      <c r="A94" s="23" t="s">
        <v>268</v>
      </c>
    </row>
    <row customHeight="1" ht="30" r="95" spans="1:20">
      <c r="A95" s="23" t="s">
        <v>269</v>
      </c>
    </row>
    <row customHeight="1" ht="30" r="96" spans="1:20">
      <c r="A96" s="23" t="s">
        <v>270</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291</v>
      </c>
    </row>
    <row customHeight="1" ht="30" r="4" spans="1:24">
      <c r="A4" s="6" t="n"/>
      <c r="B4" s="7" t="s">
        <v>165</v>
      </c>
      <c r="C4" s="7" t="s">
        <v>166</v>
      </c>
      <c r="D4" s="8" t="s">
        <v>165</v>
      </c>
      <c r="E4" s="9" t="s">
        <v>292</v>
      </c>
      <c r="F4" s="10" t="n"/>
      <c r="G4" s="9" t="s">
        <v>293</v>
      </c>
      <c r="H4" s="10" t="n"/>
      <c r="I4" s="9" t="s">
        <v>294</v>
      </c>
      <c r="J4" s="10" t="n"/>
      <c r="K4" s="9" t="s">
        <v>295</v>
      </c>
      <c r="L4" s="10" t="n"/>
      <c r="M4" s="9" t="s">
        <v>296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(1058.0/B7*100)</f>
        <v/>
      </c>
      <c r="D7" s="19" t="n">
        <v>13472</v>
      </c>
      <c r="E7" s="18" t="n">
        <v>513.83847414</v>
      </c>
      <c r="F7" s="20" t="n">
        <v>2.55450005</v>
      </c>
      <c r="G7" s="18" t="n">
        <v>507.31046047</v>
      </c>
      <c r="H7" s="20" t="n">
        <v>2.34276869</v>
      </c>
      <c r="I7" s="18" t="n">
        <v>472.80674065</v>
      </c>
      <c r="J7" s="20" t="n">
        <v>2.96761824</v>
      </c>
      <c r="K7" s="18" t="n">
        <v>436.72397579</v>
      </c>
      <c r="L7" s="20" t="n">
        <v>5.60401206</v>
      </c>
      <c r="M7" s="18" t="n">
        <v>388.11866311</v>
      </c>
      <c r="N7" s="20" t="n">
        <v>15.08149247</v>
      </c>
      <c r="O7" s="18" t="s">
        <v>182</v>
      </c>
      <c r="P7" s="20" t="s">
        <v>182</v>
      </c>
      <c r="Q7" s="18" t="s">
        <v>182</v>
      </c>
      <c r="R7" s="20" t="s">
        <v>182</v>
      </c>
      <c r="S7" s="18" t="s">
        <v>182</v>
      </c>
      <c r="T7" s="20" t="s">
        <v>182</v>
      </c>
      <c r="U7" s="18" t="s">
        <v>182</v>
      </c>
      <c r="V7" s="20" t="s">
        <v>182</v>
      </c>
      <c r="W7" s="18" t="n">
        <v>439.94494746</v>
      </c>
      <c r="X7" s="20" t="n">
        <v>7.44118161</v>
      </c>
    </row>
    <row r="8" spans="1:24">
      <c r="A8" s="15" t="s">
        <v>183</v>
      </c>
      <c r="B8" s="17" t="n">
        <v>7007</v>
      </c>
      <c r="C8" s="18">
        <f>(132.0/B8*100)</f>
        <v/>
      </c>
      <c r="D8" s="19" t="n">
        <v>6875</v>
      </c>
      <c r="E8" s="18" t="n">
        <v>517.88867453</v>
      </c>
      <c r="F8" s="20" t="n">
        <v>3.69899324</v>
      </c>
      <c r="G8" s="18" t="n">
        <v>504.09719045</v>
      </c>
      <c r="H8" s="20" t="n">
        <v>3.33178164</v>
      </c>
      <c r="I8" s="18" t="n">
        <v>481.34109532</v>
      </c>
      <c r="J8" s="20" t="n">
        <v>3.28943188</v>
      </c>
      <c r="K8" s="18" t="n">
        <v>454.80078364</v>
      </c>
      <c r="L8" s="20" t="n">
        <v>8.787585590000001</v>
      </c>
      <c r="M8" s="18" t="n">
        <v>431.33135579</v>
      </c>
      <c r="N8" s="20" t="n">
        <v>28.63360248</v>
      </c>
      <c r="O8" s="18" t="s">
        <v>182</v>
      </c>
      <c r="P8" s="20" t="s">
        <v>182</v>
      </c>
      <c r="Q8" s="18" t="s">
        <v>182</v>
      </c>
      <c r="R8" s="20" t="s">
        <v>182</v>
      </c>
      <c r="S8" s="18" t="n">
        <v>301.63126691</v>
      </c>
      <c r="T8" s="20" t="n">
        <v>25.14921031</v>
      </c>
      <c r="U8" s="18" t="s">
        <v>182</v>
      </c>
      <c r="V8" s="20" t="s">
        <v>182</v>
      </c>
      <c r="W8" s="18" t="n">
        <v>426.58630419</v>
      </c>
      <c r="X8" s="20" t="n">
        <v>12.54018394</v>
      </c>
    </row>
    <row r="9" spans="1:24">
      <c r="A9" s="15" t="s">
        <v>184</v>
      </c>
      <c r="B9" s="17" t="n">
        <v>9651</v>
      </c>
      <c r="C9" s="18">
        <f>(492.0/B9*100)</f>
        <v/>
      </c>
      <c r="D9" s="19" t="n">
        <v>9159</v>
      </c>
      <c r="E9" s="18" t="n">
        <v>530.88313002</v>
      </c>
      <c r="F9" s="20" t="n">
        <v>3.32296446</v>
      </c>
      <c r="G9" s="18" t="n">
        <v>523.25967474</v>
      </c>
      <c r="H9" s="20" t="n">
        <v>2.80429879</v>
      </c>
      <c r="I9" s="18" t="n">
        <v>503.05183432</v>
      </c>
      <c r="J9" s="20" t="n">
        <v>3.02453042</v>
      </c>
      <c r="K9" s="18" t="n">
        <v>463.03366578</v>
      </c>
      <c r="L9" s="20" t="n">
        <v>6.70505831</v>
      </c>
      <c r="M9" s="18" t="n">
        <v>393.21963094</v>
      </c>
      <c r="N9" s="20" t="n">
        <v>21.33228057</v>
      </c>
      <c r="O9" s="18" t="s">
        <v>182</v>
      </c>
      <c r="P9" s="20" t="s">
        <v>182</v>
      </c>
      <c r="Q9" s="18" t="s">
        <v>182</v>
      </c>
      <c r="R9" s="20" t="s">
        <v>182</v>
      </c>
      <c r="S9" s="18" t="n">
        <v>357.98454354</v>
      </c>
      <c r="T9" s="20" t="n">
        <v>11.51846445</v>
      </c>
      <c r="U9" s="18" t="s">
        <v>182</v>
      </c>
      <c r="V9" s="20" t="s">
        <v>182</v>
      </c>
      <c r="W9" s="18" t="n">
        <v>419.49129144</v>
      </c>
      <c r="X9" s="20" t="n">
        <v>10.66146357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(105.0/B11*100)</f>
        <v/>
      </c>
      <c r="D11" s="19" t="n">
        <v>6948</v>
      </c>
      <c r="E11" s="18" t="n">
        <v>441.08882919</v>
      </c>
      <c r="F11" s="20" t="n">
        <v>3.45147278</v>
      </c>
      <c r="G11" s="18" t="n">
        <v>428.36484893</v>
      </c>
      <c r="H11" s="20" t="n">
        <v>2.70158433</v>
      </c>
      <c r="I11" s="18" t="n">
        <v>404.02758819</v>
      </c>
      <c r="J11" s="20" t="n">
        <v>3.61346231</v>
      </c>
      <c r="K11" s="18" t="n">
        <v>371.66493723</v>
      </c>
      <c r="L11" s="20" t="n">
        <v>6.89362926</v>
      </c>
      <c r="M11" s="18" t="n">
        <v>327.62067624</v>
      </c>
      <c r="N11" s="20" t="n">
        <v>23.85874784</v>
      </c>
      <c r="O11" s="18" t="s">
        <v>182</v>
      </c>
      <c r="P11" s="20" t="s">
        <v>182</v>
      </c>
      <c r="Q11" s="18" t="s">
        <v>182</v>
      </c>
      <c r="R11" s="20" t="s">
        <v>182</v>
      </c>
      <c r="S11" s="18" t="s">
        <v>182</v>
      </c>
      <c r="T11" s="20" t="s">
        <v>182</v>
      </c>
      <c r="U11" s="18" t="s">
        <v>182</v>
      </c>
      <c r="V11" s="20" t="s">
        <v>182</v>
      </c>
      <c r="W11" s="18" t="n">
        <v>383.0521381</v>
      </c>
      <c r="X11" s="20" t="n">
        <v>9.425083430000001</v>
      </c>
    </row>
    <row r="12" spans="1:24">
      <c r="A12" s="15" t="s">
        <v>187</v>
      </c>
      <c r="B12" s="17" t="n">
        <v>6894</v>
      </c>
      <c r="C12" s="18">
        <f>(125.0/B12*100)</f>
        <v/>
      </c>
      <c r="D12" s="19" t="n">
        <v>6769</v>
      </c>
      <c r="E12" s="18" t="n">
        <v>508.88374023</v>
      </c>
      <c r="F12" s="20" t="n">
        <v>2.69263115</v>
      </c>
      <c r="G12" s="18" t="n">
        <v>497.93988445</v>
      </c>
      <c r="H12" s="20" t="n">
        <v>2.34078989</v>
      </c>
      <c r="I12" s="18" t="n">
        <v>468.99220758</v>
      </c>
      <c r="J12" s="20" t="n">
        <v>4.4157516</v>
      </c>
      <c r="K12" s="18" t="n">
        <v>413.80111486</v>
      </c>
      <c r="L12" s="20" t="n">
        <v>10.67313847</v>
      </c>
      <c r="M12" s="18" t="n">
        <v>428.30653466</v>
      </c>
      <c r="N12" s="20" t="n">
        <v>25.45177241</v>
      </c>
      <c r="O12" s="18" t="s">
        <v>182</v>
      </c>
      <c r="P12" s="20" t="s">
        <v>182</v>
      </c>
      <c r="Q12" s="18" t="s">
        <v>182</v>
      </c>
      <c r="R12" s="20" t="s">
        <v>182</v>
      </c>
      <c r="S12" s="18" t="n">
        <v>340.98506961</v>
      </c>
      <c r="T12" s="20" t="n">
        <v>12.52444664</v>
      </c>
      <c r="U12" s="18" t="s">
        <v>182</v>
      </c>
      <c r="V12" s="20" t="s">
        <v>182</v>
      </c>
      <c r="W12" s="18" t="n">
        <v>402.92430394</v>
      </c>
      <c r="X12" s="20" t="n">
        <v>13.60465918</v>
      </c>
    </row>
    <row r="13" spans="1:24">
      <c r="A13" s="15" t="s">
        <v>188</v>
      </c>
      <c r="B13" s="17" t="n">
        <v>7161</v>
      </c>
      <c r="C13" s="18">
        <f>(305.0/B13*100)</f>
        <v/>
      </c>
      <c r="D13" s="19" t="n">
        <v>6856</v>
      </c>
      <c r="E13" s="18" t="n">
        <v>525.00144009</v>
      </c>
      <c r="F13" s="20" t="n">
        <v>2.48708163</v>
      </c>
      <c r="G13" s="18" t="n">
        <v>511.19525525</v>
      </c>
      <c r="H13" s="20" t="n">
        <v>2.93523909</v>
      </c>
      <c r="I13" s="18" t="n">
        <v>493.61975809</v>
      </c>
      <c r="J13" s="20" t="n">
        <v>5.2525437</v>
      </c>
      <c r="K13" s="18" t="n">
        <v>484.70318052</v>
      </c>
      <c r="L13" s="20" t="n">
        <v>15.78176352</v>
      </c>
      <c r="M13" s="18" t="n">
        <v>403.46505939</v>
      </c>
      <c r="N13" s="20" t="n">
        <v>16.7949963</v>
      </c>
      <c r="O13" s="18" t="s">
        <v>182</v>
      </c>
      <c r="P13" s="20" t="s">
        <v>182</v>
      </c>
      <c r="Q13" s="18" t="s">
        <v>182</v>
      </c>
      <c r="R13" s="20" t="s">
        <v>182</v>
      </c>
      <c r="S13" s="18" t="n">
        <v>447.51533769</v>
      </c>
      <c r="T13" s="20" t="n">
        <v>5.97365007</v>
      </c>
      <c r="U13" s="18" t="s">
        <v>182</v>
      </c>
      <c r="V13" s="20" t="s">
        <v>182</v>
      </c>
      <c r="W13" s="18" t="n">
        <v>446.91931678</v>
      </c>
      <c r="X13" s="20" t="n">
        <v>7.34700234</v>
      </c>
    </row>
    <row r="14" spans="1:24">
      <c r="A14" s="15" t="s">
        <v>189</v>
      </c>
      <c r="B14" s="17" t="n">
        <v>5587</v>
      </c>
      <c r="C14" s="18">
        <f>(185.0/B14*100)</f>
        <v/>
      </c>
      <c r="D14" s="19" t="n">
        <v>5402</v>
      </c>
      <c r="E14" s="18" t="n">
        <v>536.90784404</v>
      </c>
      <c r="F14" s="20" t="n">
        <v>2.72237566</v>
      </c>
      <c r="G14" s="18" t="n">
        <v>513.00566731</v>
      </c>
      <c r="H14" s="20" t="n">
        <v>2.64678354</v>
      </c>
      <c r="I14" s="18" t="n">
        <v>496.62502348</v>
      </c>
      <c r="J14" s="20" t="n">
        <v>4.17086637</v>
      </c>
      <c r="K14" s="18" t="n">
        <v>460.86740274</v>
      </c>
      <c r="L14" s="20" t="n">
        <v>11.01449575</v>
      </c>
      <c r="M14" s="18" t="n">
        <v>422.7798821</v>
      </c>
      <c r="N14" s="20" t="n">
        <v>14.90176457</v>
      </c>
      <c r="O14" s="18" t="s">
        <v>182</v>
      </c>
      <c r="P14" s="20" t="s">
        <v>182</v>
      </c>
      <c r="Q14" s="18" t="s">
        <v>182</v>
      </c>
      <c r="R14" s="20" t="s">
        <v>182</v>
      </c>
      <c r="S14" s="18" t="s">
        <v>182</v>
      </c>
      <c r="T14" s="20" t="s">
        <v>182</v>
      </c>
      <c r="U14" s="18" t="s">
        <v>182</v>
      </c>
      <c r="V14" s="20" t="s">
        <v>182</v>
      </c>
      <c r="W14" s="18" t="n">
        <v>446.0615897</v>
      </c>
      <c r="X14" s="20" t="n">
        <v>14.80173079</v>
      </c>
    </row>
    <row r="15" spans="1:24">
      <c r="A15" s="15" t="s">
        <v>190</v>
      </c>
      <c r="B15" s="17" t="n">
        <v>5882</v>
      </c>
      <c r="C15" s="18">
        <f>(135.0/B15*100)</f>
        <v/>
      </c>
      <c r="D15" s="19" t="n">
        <v>5747</v>
      </c>
      <c r="E15" s="18" t="n">
        <v>521.52991172</v>
      </c>
      <c r="F15" s="20" t="n">
        <v>2.49038652</v>
      </c>
      <c r="G15" s="18" t="n">
        <v>510.7429433</v>
      </c>
      <c r="H15" s="20" t="n">
        <v>2.53088605</v>
      </c>
      <c r="I15" s="18" t="n">
        <v>486.70058782</v>
      </c>
      <c r="J15" s="20" t="n">
        <v>5.70558273</v>
      </c>
      <c r="K15" s="18" t="n">
        <v>447.79963142</v>
      </c>
      <c r="L15" s="20" t="n">
        <v>15.34886388</v>
      </c>
      <c r="M15" s="18" t="n">
        <v>390.64671061</v>
      </c>
      <c r="N15" s="20" t="n">
        <v>25.21597104</v>
      </c>
      <c r="O15" s="18" t="s">
        <v>182</v>
      </c>
      <c r="P15" s="20" t="s">
        <v>182</v>
      </c>
      <c r="Q15" s="18" t="s">
        <v>182</v>
      </c>
      <c r="R15" s="20" t="s">
        <v>182</v>
      </c>
      <c r="S15" s="18" t="n">
        <v>368.85220715</v>
      </c>
      <c r="T15" s="20" t="n">
        <v>14.5875493</v>
      </c>
      <c r="U15" s="18" t="s">
        <v>182</v>
      </c>
      <c r="V15" s="20" t="s">
        <v>182</v>
      </c>
      <c r="W15" s="18" t="n">
        <v>456.48885776</v>
      </c>
      <c r="X15" s="20" t="n">
        <v>13.87323595</v>
      </c>
    </row>
    <row r="16" spans="1:24">
      <c r="A16" s="15" t="s">
        <v>191</v>
      </c>
      <c r="B16" s="17" t="n">
        <v>6108</v>
      </c>
      <c r="C16" s="18">
        <f>(248.0/B16*100)</f>
        <v/>
      </c>
      <c r="D16" s="19" t="n">
        <v>5860</v>
      </c>
      <c r="E16" s="18" t="n">
        <v>515.48675237</v>
      </c>
      <c r="F16" s="20" t="n">
        <v>3.02391947</v>
      </c>
      <c r="G16" s="18" t="n">
        <v>507.97224095</v>
      </c>
      <c r="H16" s="20" t="n">
        <v>3.00170229</v>
      </c>
      <c r="I16" s="18" t="n">
        <v>482.99001517</v>
      </c>
      <c r="J16" s="20" t="n">
        <v>3.09373894</v>
      </c>
      <c r="K16" s="18" t="n">
        <v>439.9483481</v>
      </c>
      <c r="L16" s="20" t="n">
        <v>6.76787244</v>
      </c>
      <c r="M16" s="18" t="n">
        <v>357.17090442</v>
      </c>
      <c r="N16" s="20" t="n">
        <v>17.03892866</v>
      </c>
      <c r="O16" s="18" t="s">
        <v>182</v>
      </c>
      <c r="P16" s="20" t="s">
        <v>182</v>
      </c>
      <c r="Q16" s="18" t="s">
        <v>182</v>
      </c>
      <c r="R16" s="20" t="s">
        <v>182</v>
      </c>
      <c r="S16" s="18" t="s">
        <v>182</v>
      </c>
      <c r="T16" s="20" t="s">
        <v>182</v>
      </c>
      <c r="U16" s="18" t="s">
        <v>182</v>
      </c>
      <c r="V16" s="20" t="s">
        <v>182</v>
      </c>
      <c r="W16" s="18" t="n">
        <v>397.02967305</v>
      </c>
      <c r="X16" s="20" t="n">
        <v>10.29152113</v>
      </c>
    </row>
    <row r="17" spans="1:24">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n">
        <v>362.96139732</v>
      </c>
      <c r="T17" s="20" t="n">
        <v>12.64520278</v>
      </c>
      <c r="U17" s="18" t="s">
        <v>182</v>
      </c>
      <c r="V17" s="20" t="s">
        <v>182</v>
      </c>
      <c r="W17" s="18" t="s">
        <v>182</v>
      </c>
      <c r="X17" s="20" t="s">
        <v>182</v>
      </c>
    </row>
    <row r="18" spans="1:24">
      <c r="A18" s="15" t="s">
        <v>193</v>
      </c>
      <c r="B18" s="17" t="n">
        <v>5532</v>
      </c>
      <c r="C18" s="18">
        <f>(35.0/B18*100)</f>
        <v/>
      </c>
      <c r="D18" s="19" t="n">
        <v>5497</v>
      </c>
      <c r="E18" s="18" t="n">
        <v>474.6155848</v>
      </c>
      <c r="F18" s="20" t="n">
        <v>4.68254191</v>
      </c>
      <c r="G18" s="18" t="n">
        <v>463.78215148</v>
      </c>
      <c r="H18" s="20" t="n">
        <v>3.52444968</v>
      </c>
      <c r="I18" s="18" t="n">
        <v>448.98934342</v>
      </c>
      <c r="J18" s="20" t="n">
        <v>3.90127001</v>
      </c>
      <c r="K18" s="18" t="n">
        <v>396.18955586</v>
      </c>
      <c r="L18" s="20" t="n">
        <v>6.90795225</v>
      </c>
      <c r="M18" s="18" t="n">
        <v>358.73236946</v>
      </c>
      <c r="N18" s="20" t="n">
        <v>16.39771243</v>
      </c>
      <c r="O18" s="18" t="s">
        <v>182</v>
      </c>
      <c r="P18" s="20" t="s">
        <v>182</v>
      </c>
      <c r="Q18" s="18" t="s">
        <v>182</v>
      </c>
      <c r="R18" s="20" t="s">
        <v>182</v>
      </c>
      <c r="S18" s="18" t="s">
        <v>182</v>
      </c>
      <c r="T18" s="20" t="s">
        <v>182</v>
      </c>
      <c r="U18" s="18" t="s">
        <v>182</v>
      </c>
      <c r="V18" s="20" t="s">
        <v>182</v>
      </c>
      <c r="W18" s="18" t="n">
        <v>382.66637527</v>
      </c>
      <c r="X18" s="20" t="n">
        <v>11.33640631</v>
      </c>
    </row>
    <row r="19" spans="1:24">
      <c r="A19" s="15" t="s">
        <v>194</v>
      </c>
      <c r="B19" s="17" t="n">
        <v>5658</v>
      </c>
      <c r="C19" s="18">
        <f>(124.0/B19*100)</f>
        <v/>
      </c>
      <c r="D19" s="19" t="n">
        <v>5534</v>
      </c>
      <c r="E19" s="18" t="n">
        <v>487.89306897</v>
      </c>
      <c r="F19" s="20" t="n">
        <v>3.82306261</v>
      </c>
      <c r="G19" s="18" t="n">
        <v>484.43843321</v>
      </c>
      <c r="H19" s="20" t="n">
        <v>2.99888844</v>
      </c>
      <c r="I19" s="18" t="n">
        <v>465.06867941</v>
      </c>
      <c r="J19" s="20" t="n">
        <v>3.75502632</v>
      </c>
      <c r="K19" s="18" t="n">
        <v>410.56689482</v>
      </c>
      <c r="L19" s="20" t="n">
        <v>9.1241948</v>
      </c>
      <c r="M19" s="18" t="n">
        <v>385.76858232</v>
      </c>
      <c r="N19" s="20" t="n">
        <v>18.33358349</v>
      </c>
      <c r="O19" s="18" t="s">
        <v>182</v>
      </c>
      <c r="P19" s="20" t="s">
        <v>182</v>
      </c>
      <c r="Q19" s="18" t="s">
        <v>182</v>
      </c>
      <c r="R19" s="20" t="s">
        <v>182</v>
      </c>
      <c r="S19" s="18" t="s">
        <v>182</v>
      </c>
      <c r="T19" s="20" t="s">
        <v>182</v>
      </c>
      <c r="U19" s="18" t="s">
        <v>182</v>
      </c>
      <c r="V19" s="20" t="s">
        <v>182</v>
      </c>
      <c r="W19" s="18" t="n">
        <v>388.15503552</v>
      </c>
      <c r="X19" s="20" t="n">
        <v>11.84889079</v>
      </c>
    </row>
    <row r="20" spans="1:24">
      <c r="A20" s="15" t="s">
        <v>195</v>
      </c>
      <c r="B20" s="17" t="n">
        <v>3371</v>
      </c>
      <c r="C20" s="18">
        <f>(81.0/B20*100)</f>
        <v/>
      </c>
      <c r="D20" s="19" t="n">
        <v>3290</v>
      </c>
      <c r="E20" s="18" t="n">
        <v>508.55857716</v>
      </c>
      <c r="F20" s="20" t="n">
        <v>3.24593761</v>
      </c>
      <c r="G20" s="18" t="n">
        <v>484.42997663</v>
      </c>
      <c r="H20" s="20" t="n">
        <v>3.18612288</v>
      </c>
      <c r="I20" s="18" t="n">
        <v>461.60974856</v>
      </c>
      <c r="J20" s="20" t="n">
        <v>4.35883561</v>
      </c>
      <c r="K20" s="18" t="n">
        <v>432.76261438</v>
      </c>
      <c r="L20" s="20" t="n">
        <v>9.070687209999999</v>
      </c>
      <c r="M20" s="18" t="s">
        <v>182</v>
      </c>
      <c r="N20" s="20" t="s">
        <v>182</v>
      </c>
      <c r="O20" s="18" t="s">
        <v>182</v>
      </c>
      <c r="P20" s="20" t="s">
        <v>182</v>
      </c>
      <c r="Q20" s="18" t="s">
        <v>182</v>
      </c>
      <c r="R20" s="20" t="s">
        <v>182</v>
      </c>
      <c r="S20" s="18" t="s">
        <v>182</v>
      </c>
      <c r="T20" s="20" t="s">
        <v>182</v>
      </c>
      <c r="U20" s="18" t="s">
        <v>182</v>
      </c>
      <c r="V20" s="20" t="s">
        <v>182</v>
      </c>
      <c r="W20" s="18" t="n">
        <v>421.95402288</v>
      </c>
      <c r="X20" s="20" t="n">
        <v>15.87993213</v>
      </c>
    </row>
    <row r="21" spans="1:24">
      <c r="A21" s="15" t="s">
        <v>196</v>
      </c>
      <c r="B21" s="17" t="n">
        <v>5741</v>
      </c>
      <c r="C21" s="18">
        <f>(75.0/B21*100)</f>
        <v/>
      </c>
      <c r="D21" s="19" t="n">
        <v>5666</v>
      </c>
      <c r="E21" s="18" t="n">
        <v>518.35887841</v>
      </c>
      <c r="F21" s="20" t="n">
        <v>3.0519972</v>
      </c>
      <c r="G21" s="18" t="n">
        <v>506.31911998</v>
      </c>
      <c r="H21" s="20" t="n">
        <v>2.36891504</v>
      </c>
      <c r="I21" s="18" t="n">
        <v>488.49498064</v>
      </c>
      <c r="J21" s="20" t="n">
        <v>2.65512321</v>
      </c>
      <c r="K21" s="18" t="n">
        <v>464.35756499</v>
      </c>
      <c r="L21" s="20" t="n">
        <v>7.66967212</v>
      </c>
      <c r="M21" s="18" t="n">
        <v>424.8487347</v>
      </c>
      <c r="N21" s="20" t="n">
        <v>29.04056888</v>
      </c>
      <c r="O21" s="18" t="s">
        <v>182</v>
      </c>
      <c r="P21" s="20" t="s">
        <v>182</v>
      </c>
      <c r="Q21" s="18" t="s">
        <v>182</v>
      </c>
      <c r="R21" s="20" t="s">
        <v>182</v>
      </c>
      <c r="S21" s="18" t="s">
        <v>182</v>
      </c>
      <c r="T21" s="20" t="s">
        <v>182</v>
      </c>
      <c r="U21" s="18" t="s">
        <v>182</v>
      </c>
      <c r="V21" s="20" t="s">
        <v>182</v>
      </c>
      <c r="W21" s="18" t="n">
        <v>459.453704</v>
      </c>
      <c r="X21" s="20" t="n">
        <v>13.23386354</v>
      </c>
    </row>
    <row r="22" spans="1:24">
      <c r="A22" s="15" t="s">
        <v>197</v>
      </c>
      <c r="B22" s="17" t="n">
        <v>6598</v>
      </c>
      <c r="C22" s="18">
        <f>(99.0/B22*100)</f>
        <v/>
      </c>
      <c r="D22" s="19" t="n">
        <v>6499</v>
      </c>
      <c r="E22" s="18" t="n">
        <v>501.4798028</v>
      </c>
      <c r="F22" s="20" t="n">
        <v>4.65531853</v>
      </c>
      <c r="G22" s="18" t="n">
        <v>487.85621381</v>
      </c>
      <c r="H22" s="20" t="n">
        <v>4.0273842</v>
      </c>
      <c r="I22" s="18" t="n">
        <v>446.08139521</v>
      </c>
      <c r="J22" s="20" t="n">
        <v>4.53666957</v>
      </c>
      <c r="K22" s="18" t="n">
        <v>406.34857969</v>
      </c>
      <c r="L22" s="20" t="n">
        <v>7.19096901</v>
      </c>
      <c r="M22" s="18" t="n">
        <v>353.48150344</v>
      </c>
      <c r="N22" s="20" t="n">
        <v>10.04320883</v>
      </c>
      <c r="O22" s="18" t="s">
        <v>182</v>
      </c>
      <c r="P22" s="20" t="s">
        <v>182</v>
      </c>
      <c r="Q22" s="18" t="s">
        <v>182</v>
      </c>
      <c r="R22" s="20" t="s">
        <v>182</v>
      </c>
      <c r="S22" s="18" t="n">
        <v>465.3184081</v>
      </c>
      <c r="T22" s="20" t="n">
        <v>9.52311205</v>
      </c>
      <c r="U22" s="18" t="s">
        <v>182</v>
      </c>
      <c r="V22" s="20" t="s">
        <v>182</v>
      </c>
      <c r="W22" s="18" t="n">
        <v>377.50313312</v>
      </c>
      <c r="X22" s="20" t="n">
        <v>9.7677224</v>
      </c>
    </row>
    <row r="23" spans="1:24">
      <c r="A23" s="15" t="s">
        <v>198</v>
      </c>
      <c r="B23" s="17" t="n">
        <v>11583</v>
      </c>
      <c r="C23" s="18">
        <f>(508.0/B23*100)</f>
        <v/>
      </c>
      <c r="D23" s="19" t="n">
        <v>11075</v>
      </c>
      <c r="E23" s="18" t="n">
        <v>508.48761476</v>
      </c>
      <c r="F23" s="20" t="n">
        <v>3.88036809</v>
      </c>
      <c r="G23" s="18" t="n">
        <v>501.82723043</v>
      </c>
      <c r="H23" s="20" t="n">
        <v>3.47849747</v>
      </c>
      <c r="I23" s="18" t="n">
        <v>476.14758622</v>
      </c>
      <c r="J23" s="20" t="n">
        <v>3.6078128</v>
      </c>
      <c r="K23" s="18" t="n">
        <v>458.37131676</v>
      </c>
      <c r="L23" s="20" t="n">
        <v>6.82237331</v>
      </c>
      <c r="M23" s="18" t="n">
        <v>458.71026959</v>
      </c>
      <c r="N23" s="20" t="n">
        <v>19.55759787</v>
      </c>
      <c r="O23" s="18" t="s">
        <v>182</v>
      </c>
      <c r="P23" s="20" t="s">
        <v>182</v>
      </c>
      <c r="Q23" s="18" t="s">
        <v>182</v>
      </c>
      <c r="R23" s="20" t="s">
        <v>182</v>
      </c>
      <c r="S23" s="18" t="s">
        <v>182</v>
      </c>
      <c r="T23" s="20" t="s">
        <v>182</v>
      </c>
      <c r="U23" s="18" t="s">
        <v>182</v>
      </c>
      <c r="V23" s="20" t="s">
        <v>182</v>
      </c>
      <c r="W23" s="18" t="n">
        <v>436.62657173</v>
      </c>
      <c r="X23" s="20" t="n">
        <v>10.73876796</v>
      </c>
    </row>
    <row r="24" spans="1:24">
      <c r="A24" s="15" t="s">
        <v>199</v>
      </c>
      <c r="B24" s="17" t="n">
        <v>6647</v>
      </c>
      <c r="C24" s="18">
        <f>(15.0/B24*100)</f>
        <v/>
      </c>
      <c r="D24" s="19" t="n">
        <v>6632</v>
      </c>
      <c r="E24" s="18" t="n">
        <v>550.62037794</v>
      </c>
      <c r="F24" s="20" t="n">
        <v>3.59214598</v>
      </c>
      <c r="G24" s="18" t="n">
        <v>544.83524198</v>
      </c>
      <c r="H24" s="20" t="n">
        <v>3.80440993</v>
      </c>
      <c r="I24" s="18" t="n">
        <v>521.5208676</v>
      </c>
      <c r="J24" s="20" t="n">
        <v>3.61615527</v>
      </c>
      <c r="K24" s="18" t="n">
        <v>494.47579329</v>
      </c>
      <c r="L24" s="20" t="n">
        <v>5.15076146</v>
      </c>
      <c r="M24" s="18" t="n">
        <v>437.355754</v>
      </c>
      <c r="N24" s="20" t="n">
        <v>17.09724105</v>
      </c>
      <c r="O24" s="18" t="s">
        <v>182</v>
      </c>
      <c r="P24" s="20" t="s">
        <v>182</v>
      </c>
      <c r="Q24" s="18" t="s">
        <v>182</v>
      </c>
      <c r="R24" s="20" t="s">
        <v>182</v>
      </c>
      <c r="S24" s="18" t="s">
        <v>182</v>
      </c>
      <c r="T24" s="20" t="s">
        <v>182</v>
      </c>
      <c r="U24" s="18" t="s">
        <v>182</v>
      </c>
      <c r="V24" s="20" t="s">
        <v>182</v>
      </c>
      <c r="W24" s="18" t="n">
        <v>421.08817377</v>
      </c>
      <c r="X24" s="20" t="n">
        <v>17.55061569</v>
      </c>
    </row>
    <row r="25" spans="1:24">
      <c r="A25" s="15" t="s">
        <v>200</v>
      </c>
      <c r="B25" s="17" t="n">
        <v>5581</v>
      </c>
      <c r="C25" s="18">
        <f>(28.0/B25*100)</f>
        <v/>
      </c>
      <c r="D25" s="19" t="n">
        <v>5553</v>
      </c>
      <c r="E25" s="18" t="n">
        <v>560.07540655</v>
      </c>
      <c r="F25" s="20" t="n">
        <v>4.53141579</v>
      </c>
      <c r="G25" s="18" t="n">
        <v>530.97915936</v>
      </c>
      <c r="H25" s="20" t="n">
        <v>4.27204873</v>
      </c>
      <c r="I25" s="18" t="n">
        <v>512.34707776</v>
      </c>
      <c r="J25" s="20" t="n">
        <v>4.1161468</v>
      </c>
      <c r="K25" s="18" t="n">
        <v>482.64842489</v>
      </c>
      <c r="L25" s="20" t="n">
        <v>5.01782314</v>
      </c>
      <c r="M25" s="18" t="n">
        <v>392.05635972</v>
      </c>
      <c r="N25" s="20" t="n">
        <v>35.90323828</v>
      </c>
      <c r="O25" s="18" t="s">
        <v>182</v>
      </c>
      <c r="P25" s="20" t="s">
        <v>182</v>
      </c>
      <c r="Q25" s="18" t="s">
        <v>182</v>
      </c>
      <c r="R25" s="20" t="s">
        <v>182</v>
      </c>
      <c r="S25" s="18" t="s">
        <v>182</v>
      </c>
      <c r="T25" s="20" t="s">
        <v>182</v>
      </c>
      <c r="U25" s="18" t="s">
        <v>182</v>
      </c>
      <c r="V25" s="20" t="s">
        <v>182</v>
      </c>
      <c r="W25" s="18" t="n">
        <v>480.10436569</v>
      </c>
      <c r="X25" s="20" t="n">
        <v>29.19293018</v>
      </c>
    </row>
    <row r="26" spans="1:24">
      <c r="A26" s="15" t="s">
        <v>201</v>
      </c>
      <c r="B26" s="17" t="n">
        <v>4869</v>
      </c>
      <c r="C26" s="18">
        <f>(98.0/B26*100)</f>
        <v/>
      </c>
      <c r="D26" s="19" t="n">
        <v>4771</v>
      </c>
      <c r="E26" s="18" t="n">
        <v>499.78228704</v>
      </c>
      <c r="F26" s="20" t="n">
        <v>2.48505948</v>
      </c>
      <c r="G26" s="18" t="n">
        <v>480.24231037</v>
      </c>
      <c r="H26" s="20" t="n">
        <v>2.3688359</v>
      </c>
      <c r="I26" s="18" t="n">
        <v>456.43547232</v>
      </c>
      <c r="J26" s="20" t="n">
        <v>4.48962875</v>
      </c>
      <c r="K26" s="18" t="n">
        <v>418.86903659</v>
      </c>
      <c r="L26" s="20" t="n">
        <v>10.3416267</v>
      </c>
      <c r="M26" s="18" t="s">
        <v>182</v>
      </c>
      <c r="N26" s="20" t="s">
        <v>182</v>
      </c>
      <c r="O26" s="18" t="s">
        <v>182</v>
      </c>
      <c r="P26" s="20" t="s">
        <v>182</v>
      </c>
      <c r="Q26" s="18" t="s">
        <v>182</v>
      </c>
      <c r="R26" s="20" t="s">
        <v>182</v>
      </c>
      <c r="S26" s="18" t="s">
        <v>182</v>
      </c>
      <c r="T26" s="20" t="s">
        <v>182</v>
      </c>
      <c r="U26" s="18" t="s">
        <v>182</v>
      </c>
      <c r="V26" s="20" t="s">
        <v>182</v>
      </c>
      <c r="W26" s="18" t="n">
        <v>429.66583106</v>
      </c>
      <c r="X26" s="20" t="n">
        <v>15.88000317</v>
      </c>
    </row>
    <row r="27" spans="1:24">
      <c r="A27" s="15" t="s">
        <v>202</v>
      </c>
      <c r="B27" s="17" t="n">
        <v>5299</v>
      </c>
      <c r="C27" s="18">
        <f>(164.0/B27*100)</f>
        <v/>
      </c>
      <c r="D27" s="19" t="n">
        <v>5135</v>
      </c>
      <c r="E27" s="18" t="n">
        <v>508.0514393</v>
      </c>
      <c r="F27" s="20" t="n">
        <v>2.9318893</v>
      </c>
      <c r="G27" s="18" t="n">
        <v>501.33436299</v>
      </c>
      <c r="H27" s="20" t="n">
        <v>2.12133048</v>
      </c>
      <c r="I27" s="18" t="n">
        <v>477.0609735</v>
      </c>
      <c r="J27" s="20" t="n">
        <v>2.30413027</v>
      </c>
      <c r="K27" s="18" t="n">
        <v>441.09221727</v>
      </c>
      <c r="L27" s="20" t="n">
        <v>5.44138668</v>
      </c>
      <c r="M27" s="18" t="n">
        <v>433.74807221</v>
      </c>
      <c r="N27" s="20" t="n">
        <v>14.3856779</v>
      </c>
      <c r="O27" s="18" t="s">
        <v>182</v>
      </c>
      <c r="P27" s="20" t="s">
        <v>182</v>
      </c>
      <c r="Q27" s="18" t="s">
        <v>182</v>
      </c>
      <c r="R27" s="20" t="s">
        <v>182</v>
      </c>
      <c r="S27" s="18" t="s">
        <v>182</v>
      </c>
      <c r="T27" s="20" t="s">
        <v>182</v>
      </c>
      <c r="U27" s="18" t="s">
        <v>182</v>
      </c>
      <c r="V27" s="20" t="s">
        <v>182</v>
      </c>
      <c r="W27" s="18" t="n">
        <v>416.40654974</v>
      </c>
      <c r="X27" s="20" t="n">
        <v>6.6978364</v>
      </c>
    </row>
    <row r="28" spans="1:24">
      <c r="A28" s="15" t="s">
        <v>203</v>
      </c>
      <c r="B28" s="17" t="n">
        <v>7568</v>
      </c>
      <c r="C28" s="18">
        <f>(127.0/B28*100)</f>
        <v/>
      </c>
      <c r="D28" s="19" t="n">
        <v>7441</v>
      </c>
      <c r="E28" s="18" t="n">
        <v>424.72031121</v>
      </c>
      <c r="F28" s="20" t="n">
        <v>4.04405499</v>
      </c>
      <c r="G28" s="18" t="n">
        <v>420.19849463</v>
      </c>
      <c r="H28" s="20" t="n">
        <v>2.93511679</v>
      </c>
      <c r="I28" s="18" t="n">
        <v>404.7480805</v>
      </c>
      <c r="J28" s="20" t="n">
        <v>2.68191327</v>
      </c>
      <c r="K28" s="18" t="n">
        <v>385.94930983</v>
      </c>
      <c r="L28" s="20" t="n">
        <v>3.99555047</v>
      </c>
      <c r="M28" s="18" t="n">
        <v>331.61953229</v>
      </c>
      <c r="N28" s="20" t="n">
        <v>9.41278149</v>
      </c>
      <c r="O28" s="18" t="s">
        <v>182</v>
      </c>
      <c r="P28" s="20" t="s">
        <v>182</v>
      </c>
      <c r="Q28" s="18" t="s">
        <v>182</v>
      </c>
      <c r="R28" s="20" t="s">
        <v>182</v>
      </c>
      <c r="S28" s="18" t="s">
        <v>182</v>
      </c>
      <c r="T28" s="20" t="s">
        <v>182</v>
      </c>
      <c r="U28" s="18" t="s">
        <v>182</v>
      </c>
      <c r="V28" s="20" t="s">
        <v>182</v>
      </c>
      <c r="W28" s="18" t="n">
        <v>343.45996062</v>
      </c>
      <c r="X28" s="20" t="n">
        <v>15.37341061</v>
      </c>
    </row>
    <row r="29" spans="1:24">
      <c r="A29" s="15" t="s">
        <v>204</v>
      </c>
      <c r="B29" s="17" t="n">
        <v>5385</v>
      </c>
      <c r="C29" s="18">
        <f>(36.0/B29*100)</f>
        <v/>
      </c>
      <c r="D29" s="19" t="n">
        <v>5349</v>
      </c>
      <c r="E29" s="18" t="n">
        <v>528.40988052</v>
      </c>
      <c r="F29" s="20" t="n">
        <v>3.02631745</v>
      </c>
      <c r="G29" s="18" t="n">
        <v>525.04703445</v>
      </c>
      <c r="H29" s="20" t="n">
        <v>2.75499216</v>
      </c>
      <c r="I29" s="18" t="n">
        <v>497.39700699</v>
      </c>
      <c r="J29" s="20" t="n">
        <v>3.67525553</v>
      </c>
      <c r="K29" s="18" t="n">
        <v>469.08391822</v>
      </c>
      <c r="L29" s="20" t="n">
        <v>8.03458915</v>
      </c>
      <c r="M29" s="18" t="n">
        <v>388.67614524</v>
      </c>
      <c r="N29" s="20" t="n">
        <v>42.43001082</v>
      </c>
      <c r="O29" s="18" t="s">
        <v>182</v>
      </c>
      <c r="P29" s="20" t="s">
        <v>182</v>
      </c>
      <c r="Q29" s="18" t="s">
        <v>182</v>
      </c>
      <c r="R29" s="20" t="s">
        <v>182</v>
      </c>
      <c r="S29" s="18" t="n">
        <v>335.3902018</v>
      </c>
      <c r="T29" s="20" t="n">
        <v>12.1685767</v>
      </c>
      <c r="U29" s="18" t="s">
        <v>182</v>
      </c>
      <c r="V29" s="20" t="s">
        <v>182</v>
      </c>
      <c r="W29" s="18" t="n">
        <v>421.78156724</v>
      </c>
      <c r="X29" s="20" t="n">
        <v>16.44209003</v>
      </c>
    </row>
    <row r="30" spans="1:24">
      <c r="A30" s="15" t="s">
        <v>205</v>
      </c>
      <c r="B30" s="17" t="n">
        <v>4520</v>
      </c>
      <c r="C30" s="18">
        <f>(509.0/B30*100)</f>
        <v/>
      </c>
      <c r="D30" s="19" t="n">
        <v>4011</v>
      </c>
      <c r="E30" s="18" t="n">
        <v>520.08890517</v>
      </c>
      <c r="F30" s="20" t="n">
        <v>2.99043872</v>
      </c>
      <c r="G30" s="18" t="n">
        <v>501.69276812</v>
      </c>
      <c r="H30" s="20" t="n">
        <v>3.42647138</v>
      </c>
      <c r="I30" s="18" t="n">
        <v>484.49509515</v>
      </c>
      <c r="J30" s="20" t="n">
        <v>3.44873784</v>
      </c>
      <c r="K30" s="18" t="n">
        <v>443.05300842</v>
      </c>
      <c r="L30" s="20" t="n">
        <v>5.08770768</v>
      </c>
      <c r="M30" s="18" t="n">
        <v>416.62079913</v>
      </c>
      <c r="N30" s="20" t="n">
        <v>23.35845308</v>
      </c>
      <c r="O30" s="18" t="s">
        <v>182</v>
      </c>
      <c r="P30" s="20" t="s">
        <v>182</v>
      </c>
      <c r="Q30" s="18" t="s">
        <v>182</v>
      </c>
      <c r="R30" s="20" t="s">
        <v>182</v>
      </c>
      <c r="S30" s="18" t="s">
        <v>182</v>
      </c>
      <c r="T30" s="20" t="s">
        <v>182</v>
      </c>
      <c r="U30" s="18" t="s">
        <v>182</v>
      </c>
      <c r="V30" s="20" t="s">
        <v>182</v>
      </c>
      <c r="W30" s="18" t="n">
        <v>413.38560122</v>
      </c>
      <c r="X30" s="20" t="n">
        <v>10.96458538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516.15359349</v>
      </c>
      <c r="F32" s="20" t="n">
        <v>3.40507985</v>
      </c>
      <c r="G32" s="18" t="n">
        <v>505.31161811</v>
      </c>
      <c r="H32" s="20" t="n">
        <v>2.496149</v>
      </c>
      <c r="I32" s="18" t="n">
        <v>482.11706208</v>
      </c>
      <c r="J32" s="20" t="n">
        <v>4.55086779</v>
      </c>
      <c r="K32" s="18" t="n">
        <v>422.21468007</v>
      </c>
      <c r="L32" s="20" t="n">
        <v>11.69279585</v>
      </c>
      <c r="M32" s="18" t="n">
        <v>459.37468581</v>
      </c>
      <c r="N32" s="20" t="n">
        <v>28.13902873</v>
      </c>
      <c r="O32" s="18" t="s">
        <v>182</v>
      </c>
      <c r="P32" s="20" t="s">
        <v>182</v>
      </c>
      <c r="Q32" s="18" t="s">
        <v>182</v>
      </c>
      <c r="R32" s="20" t="s">
        <v>182</v>
      </c>
      <c r="S32" s="18" t="s">
        <v>182</v>
      </c>
      <c r="T32" s="20" t="s">
        <v>182</v>
      </c>
      <c r="U32" s="18" t="s">
        <v>182</v>
      </c>
      <c r="V32" s="20" t="s">
        <v>182</v>
      </c>
      <c r="W32" s="18" t="n">
        <v>397.93307642</v>
      </c>
      <c r="X32" s="20" t="n">
        <v>18.61351226</v>
      </c>
    </row>
    <row r="33" spans="1:24">
      <c r="A33" s="15" t="s">
        <v>208</v>
      </c>
      <c r="B33" s="17" t="n">
        <v>7325</v>
      </c>
      <c r="C33" s="18">
        <f>(219.0/B33*100)</f>
        <v/>
      </c>
      <c r="D33" s="19" t="n">
        <v>7106</v>
      </c>
      <c r="E33" s="18" t="n">
        <v>511.55580401</v>
      </c>
      <c r="F33" s="20" t="n">
        <v>3.30329689</v>
      </c>
      <c r="G33" s="18" t="n">
        <v>492.74729446</v>
      </c>
      <c r="H33" s="20" t="n">
        <v>3.02507066</v>
      </c>
      <c r="I33" s="18" t="n">
        <v>471.89053198</v>
      </c>
      <c r="J33" s="20" t="n">
        <v>3.70306539</v>
      </c>
      <c r="K33" s="18" t="n">
        <v>418.71892854</v>
      </c>
      <c r="L33" s="20" t="n">
        <v>6.73626998</v>
      </c>
      <c r="M33" s="18" t="n">
        <v>385.2957023</v>
      </c>
      <c r="N33" s="20" t="n">
        <v>29.52119482</v>
      </c>
      <c r="O33" s="18" t="s">
        <v>182</v>
      </c>
      <c r="P33" s="20" t="s">
        <v>182</v>
      </c>
      <c r="Q33" s="18" t="s">
        <v>182</v>
      </c>
      <c r="R33" s="20" t="s">
        <v>182</v>
      </c>
      <c r="S33" s="18" t="s">
        <v>182</v>
      </c>
      <c r="T33" s="20" t="s">
        <v>182</v>
      </c>
      <c r="U33" s="18" t="s">
        <v>182</v>
      </c>
      <c r="V33" s="20" t="s">
        <v>182</v>
      </c>
      <c r="W33" s="18" t="n">
        <v>427.07778637</v>
      </c>
      <c r="X33" s="20" t="n">
        <v>13.85350286</v>
      </c>
    </row>
    <row r="34" spans="1:24">
      <c r="A34" s="15" t="s">
        <v>209</v>
      </c>
      <c r="B34" s="17" t="n">
        <v>6350</v>
      </c>
      <c r="C34" s="18">
        <f>(79.0/B34*100)</f>
        <v/>
      </c>
      <c r="D34" s="19" t="n">
        <v>6271</v>
      </c>
      <c r="E34" s="18" t="n">
        <v>489.55004052</v>
      </c>
      <c r="F34" s="20" t="n">
        <v>4.026532</v>
      </c>
      <c r="G34" s="18" t="n">
        <v>496.68112768</v>
      </c>
      <c r="H34" s="20" t="n">
        <v>3.09310828</v>
      </c>
      <c r="I34" s="18" t="n">
        <v>471.33863526</v>
      </c>
      <c r="J34" s="20" t="n">
        <v>3.25887792</v>
      </c>
      <c r="K34" s="18" t="n">
        <v>419.98208062</v>
      </c>
      <c r="L34" s="20" t="n">
        <v>5.70169174</v>
      </c>
      <c r="M34" s="18" t="n">
        <v>379.07328183</v>
      </c>
      <c r="N34" s="20" t="n">
        <v>14.0777645</v>
      </c>
      <c r="O34" s="18" t="s">
        <v>182</v>
      </c>
      <c r="P34" s="20" t="s">
        <v>182</v>
      </c>
      <c r="Q34" s="18" t="s">
        <v>182</v>
      </c>
      <c r="R34" s="20" t="s">
        <v>182</v>
      </c>
      <c r="S34" s="18" t="n">
        <v>336.51078337</v>
      </c>
      <c r="T34" s="20" t="n">
        <v>12.24828707</v>
      </c>
      <c r="U34" s="18" t="s">
        <v>182</v>
      </c>
      <c r="V34" s="20" t="s">
        <v>182</v>
      </c>
      <c r="W34" s="18" t="n">
        <v>383.20764843</v>
      </c>
      <c r="X34" s="20" t="n">
        <v>11.89828814</v>
      </c>
    </row>
    <row r="35" spans="1:24">
      <c r="A35" s="15" t="s">
        <v>210</v>
      </c>
      <c r="B35" s="17" t="n">
        <v>6406</v>
      </c>
      <c r="C35" s="18">
        <f>(67.0/B35*100)</f>
        <v/>
      </c>
      <c r="D35" s="19" t="n">
        <v>6339</v>
      </c>
      <c r="E35" s="18" t="n">
        <v>527.26496865</v>
      </c>
      <c r="F35" s="20" t="n">
        <v>2.37245096</v>
      </c>
      <c r="G35" s="18" t="n">
        <v>515.26948401</v>
      </c>
      <c r="H35" s="20" t="n">
        <v>2.18479639</v>
      </c>
      <c r="I35" s="18" t="n">
        <v>487.12407278</v>
      </c>
      <c r="J35" s="20" t="n">
        <v>3.92437757</v>
      </c>
      <c r="K35" s="18" t="n">
        <v>453.52225542</v>
      </c>
      <c r="L35" s="20" t="n">
        <v>9.44001538</v>
      </c>
      <c r="M35" s="18" t="n">
        <v>456.28947541</v>
      </c>
      <c r="N35" s="20" t="n">
        <v>18.93491365</v>
      </c>
      <c r="O35" s="18" t="s">
        <v>182</v>
      </c>
      <c r="P35" s="20" t="s">
        <v>182</v>
      </c>
      <c r="Q35" s="18" t="s">
        <v>182</v>
      </c>
      <c r="R35" s="20" t="s">
        <v>182</v>
      </c>
      <c r="S35" s="18" t="n">
        <v>349.78970242</v>
      </c>
      <c r="T35" s="20" t="n">
        <v>6.90672373</v>
      </c>
      <c r="U35" s="18" t="s">
        <v>182</v>
      </c>
      <c r="V35" s="20" t="s">
        <v>182</v>
      </c>
      <c r="W35" s="18" t="n">
        <v>435.19365173</v>
      </c>
      <c r="X35" s="20" t="n">
        <v>10.14200934</v>
      </c>
    </row>
    <row r="36" spans="1:24">
      <c r="A36" s="15" t="s">
        <v>211</v>
      </c>
      <c r="B36" s="17" t="n">
        <v>6736</v>
      </c>
      <c r="C36" s="18">
        <f>(45.0/B36*100)</f>
        <v/>
      </c>
      <c r="D36" s="19" t="n">
        <v>6691</v>
      </c>
      <c r="E36" s="18" t="n">
        <v>504.39706449</v>
      </c>
      <c r="F36" s="20" t="n">
        <v>2.37881548</v>
      </c>
      <c r="G36" s="18" t="n">
        <v>490.05792163</v>
      </c>
      <c r="H36" s="20" t="n">
        <v>2.6489764</v>
      </c>
      <c r="I36" s="18" t="n">
        <v>458.58973702</v>
      </c>
      <c r="J36" s="20" t="n">
        <v>3.67041173</v>
      </c>
      <c r="K36" s="18" t="n">
        <v>429.60958144</v>
      </c>
      <c r="L36" s="20" t="n">
        <v>7.69183548</v>
      </c>
      <c r="M36" s="18" t="n">
        <v>415.69116087</v>
      </c>
      <c r="N36" s="20" t="n">
        <v>19.29217902</v>
      </c>
      <c r="O36" s="18" t="s">
        <v>182</v>
      </c>
      <c r="P36" s="20" t="s">
        <v>182</v>
      </c>
      <c r="Q36" s="18" t="s">
        <v>182</v>
      </c>
      <c r="R36" s="20" t="s">
        <v>182</v>
      </c>
      <c r="S36" s="18" t="s">
        <v>182</v>
      </c>
      <c r="T36" s="20" t="s">
        <v>182</v>
      </c>
      <c r="U36" s="18" t="s">
        <v>182</v>
      </c>
      <c r="V36" s="20" t="s">
        <v>182</v>
      </c>
      <c r="W36" s="18" t="n">
        <v>427.35150712</v>
      </c>
      <c r="X36" s="20" t="n">
        <v>15.41494259</v>
      </c>
    </row>
    <row r="37" spans="1:24">
      <c r="A37" s="15" t="s">
        <v>212</v>
      </c>
      <c r="B37" s="17" t="n">
        <v>5458</v>
      </c>
      <c r="C37" s="18">
        <f>(233.0/B37*100)</f>
        <v/>
      </c>
      <c r="D37" s="19" t="n">
        <v>5225</v>
      </c>
      <c r="E37" s="18" t="n">
        <v>509.08710505</v>
      </c>
      <c r="F37" s="20" t="n">
        <v>3.26471054</v>
      </c>
      <c r="G37" s="18" t="n">
        <v>499.1607946</v>
      </c>
      <c r="H37" s="20" t="n">
        <v>3.53585129</v>
      </c>
      <c r="I37" s="18" t="n">
        <v>464.74115018</v>
      </c>
      <c r="J37" s="20" t="n">
        <v>4.83856229</v>
      </c>
      <c r="K37" s="18" t="n">
        <v>434.38334609</v>
      </c>
      <c r="L37" s="20" t="n">
        <v>11.78042675</v>
      </c>
      <c r="M37" s="18" t="n">
        <v>389.21190398</v>
      </c>
      <c r="N37" s="20" t="n">
        <v>22.35314496</v>
      </c>
      <c r="O37" s="18" t="s">
        <v>182</v>
      </c>
      <c r="P37" s="20" t="s">
        <v>182</v>
      </c>
      <c r="Q37" s="18" t="s">
        <v>182</v>
      </c>
      <c r="R37" s="20" t="s">
        <v>182</v>
      </c>
      <c r="S37" s="18" t="s">
        <v>182</v>
      </c>
      <c r="T37" s="20" t="s">
        <v>182</v>
      </c>
      <c r="U37" s="18" t="s">
        <v>182</v>
      </c>
      <c r="V37" s="20" t="s">
        <v>182</v>
      </c>
      <c r="W37" s="18" t="n">
        <v>414.06473716</v>
      </c>
      <c r="X37" s="20" t="n">
        <v>8.55164757</v>
      </c>
    </row>
    <row r="38" spans="1:24">
      <c r="A38" s="15" t="s">
        <v>213</v>
      </c>
      <c r="B38" s="17" t="n">
        <v>5860</v>
      </c>
      <c r="C38" s="18">
        <f>(62.0/B38*100)</f>
        <v/>
      </c>
      <c r="D38" s="19" t="n">
        <v>5798</v>
      </c>
      <c r="E38" s="18" t="n">
        <v>536.62629071</v>
      </c>
      <c r="F38" s="20" t="n">
        <v>4.01389694</v>
      </c>
      <c r="G38" s="18" t="n">
        <v>536.01877841</v>
      </c>
      <c r="H38" s="20" t="n">
        <v>4.0162397</v>
      </c>
      <c r="I38" s="18" t="n">
        <v>514.6975619999999</v>
      </c>
      <c r="J38" s="20" t="n">
        <v>3.74922428</v>
      </c>
      <c r="K38" s="18" t="n">
        <v>474.05917241</v>
      </c>
      <c r="L38" s="20" t="n">
        <v>4.83841984</v>
      </c>
      <c r="M38" s="18" t="n">
        <v>423.77334755</v>
      </c>
      <c r="N38" s="20" t="n">
        <v>19.6152984</v>
      </c>
      <c r="O38" s="18" t="s">
        <v>182</v>
      </c>
      <c r="P38" s="20" t="s">
        <v>182</v>
      </c>
      <c r="Q38" s="18" t="s">
        <v>182</v>
      </c>
      <c r="R38" s="20" t="s">
        <v>182</v>
      </c>
      <c r="S38" s="18" t="s">
        <v>182</v>
      </c>
      <c r="T38" s="20" t="s">
        <v>182</v>
      </c>
      <c r="U38" s="18" t="s">
        <v>182</v>
      </c>
      <c r="V38" s="20" t="s">
        <v>182</v>
      </c>
      <c r="W38" s="18" t="n">
        <v>464.96188399</v>
      </c>
      <c r="X38" s="20" t="n">
        <v>10.77126693</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(5667.0/B40*100)</f>
        <v/>
      </c>
      <c r="D40" s="19" t="n">
        <v>8490</v>
      </c>
      <c r="E40" s="18" t="n">
        <v>507.33604576</v>
      </c>
      <c r="F40" s="20" t="n">
        <v>3.83422778</v>
      </c>
      <c r="G40" s="18" t="n">
        <v>500.594745</v>
      </c>
      <c r="H40" s="20" t="n">
        <v>3.7482289</v>
      </c>
      <c r="I40" s="18" t="n">
        <v>476.97271828</v>
      </c>
      <c r="J40" s="20" t="n">
        <v>4.41146547</v>
      </c>
      <c r="K40" s="18" t="n">
        <v>428.30180856</v>
      </c>
      <c r="L40" s="20" t="n">
        <v>8.006836359999999</v>
      </c>
      <c r="M40" s="18" t="n">
        <v>408.69474018</v>
      </c>
      <c r="N40" s="20" t="n">
        <v>29.40753755</v>
      </c>
      <c r="O40" s="18" t="s">
        <v>182</v>
      </c>
      <c r="P40" s="20" t="s">
        <v>182</v>
      </c>
      <c r="Q40" s="18" t="s">
        <v>182</v>
      </c>
      <c r="R40" s="20" t="s">
        <v>182</v>
      </c>
      <c r="S40" s="18" t="n">
        <v>491.16464222</v>
      </c>
      <c r="T40" s="20" t="n">
        <v>2.5540442</v>
      </c>
      <c r="U40" s="18" t="s">
        <v>182</v>
      </c>
      <c r="V40" s="20" t="s">
        <v>182</v>
      </c>
      <c r="W40" s="18" t="n">
        <v>400.47441536</v>
      </c>
      <c r="X40" s="20" t="n">
        <v>9.41295455</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(2735.0/B46*100)</f>
        <v/>
      </c>
      <c r="D46" s="19" t="n">
        <v>20406</v>
      </c>
      <c r="E46" s="18" t="n">
        <v>406.27222001</v>
      </c>
      <c r="F46" s="20" t="n">
        <v>3.79281939</v>
      </c>
      <c r="G46" s="18" t="n">
        <v>397.75686645</v>
      </c>
      <c r="H46" s="20" t="n">
        <v>3.76093806</v>
      </c>
      <c r="I46" s="18" t="n">
        <v>373.29099784</v>
      </c>
      <c r="J46" s="20" t="n">
        <v>4.47030746</v>
      </c>
      <c r="K46" s="18" t="n">
        <v>330.66488709</v>
      </c>
      <c r="L46" s="20" t="n">
        <v>3.81367379</v>
      </c>
      <c r="M46" s="18" t="n">
        <v>284.46388749</v>
      </c>
      <c r="N46" s="20" t="n">
        <v>12.06045404</v>
      </c>
      <c r="O46" s="18" t="s">
        <v>182</v>
      </c>
      <c r="P46" s="20" t="s">
        <v>182</v>
      </c>
      <c r="Q46" s="18" t="s">
        <v>182</v>
      </c>
      <c r="R46" s="20" t="s">
        <v>182</v>
      </c>
      <c r="S46" s="18" t="s">
        <v>182</v>
      </c>
      <c r="T46" s="20" t="s">
        <v>182</v>
      </c>
      <c r="U46" s="18" t="s">
        <v>182</v>
      </c>
      <c r="V46" s="20" t="s">
        <v>182</v>
      </c>
      <c r="W46" s="18" t="n">
        <v>359.06777156</v>
      </c>
      <c r="X46" s="20" t="n">
        <v>5.00823475</v>
      </c>
    </row>
    <row r="47" spans="1:24">
      <c r="A47" s="15" t="s">
        <v>222</v>
      </c>
      <c r="B47" s="17" t="n">
        <v>5928</v>
      </c>
      <c r="C47" s="18">
        <f>(115.0/B47*100)</f>
        <v/>
      </c>
      <c r="D47" s="19" t="n">
        <v>5813</v>
      </c>
      <c r="E47" s="18" t="n">
        <v>458.40411178</v>
      </c>
      <c r="F47" s="20" t="n">
        <v>4.32918129</v>
      </c>
      <c r="G47" s="18" t="n">
        <v>454.20785913</v>
      </c>
      <c r="H47" s="20" t="n">
        <v>4.14510306</v>
      </c>
      <c r="I47" s="18" t="n">
        <v>425.95283719</v>
      </c>
      <c r="J47" s="20" t="n">
        <v>5.07166771</v>
      </c>
      <c r="K47" s="18" t="n">
        <v>384.36472868</v>
      </c>
      <c r="L47" s="20" t="n">
        <v>7.46319632</v>
      </c>
      <c r="M47" s="18" t="n">
        <v>351.05817057</v>
      </c>
      <c r="N47" s="20" t="n">
        <v>12.61946813</v>
      </c>
      <c r="O47" s="18" t="s">
        <v>182</v>
      </c>
      <c r="P47" s="20" t="s">
        <v>182</v>
      </c>
      <c r="Q47" s="18" t="s">
        <v>182</v>
      </c>
      <c r="R47" s="20" t="s">
        <v>182</v>
      </c>
      <c r="S47" s="18" t="s">
        <v>182</v>
      </c>
      <c r="T47" s="20" t="s">
        <v>182</v>
      </c>
      <c r="U47" s="18" t="s">
        <v>182</v>
      </c>
      <c r="V47" s="20" t="s">
        <v>182</v>
      </c>
      <c r="W47" s="18" t="n">
        <v>383.88724217</v>
      </c>
      <c r="X47" s="20" t="n">
        <v>6.06406827</v>
      </c>
    </row>
    <row r="48" spans="1:24">
      <c r="A48" s="15" t="s">
        <v>223</v>
      </c>
      <c r="B48" s="17" t="n">
        <v>9841</v>
      </c>
      <c r="C48" s="18">
        <f>(19.0/B48*100)</f>
        <v/>
      </c>
      <c r="D48" s="19" t="n">
        <v>9822</v>
      </c>
      <c r="E48" s="18" t="n">
        <v>587.18496301</v>
      </c>
      <c r="F48" s="20" t="n">
        <v>6.48366878</v>
      </c>
      <c r="G48" s="18" t="n">
        <v>567.12312122</v>
      </c>
      <c r="H48" s="20" t="n">
        <v>4.92475126</v>
      </c>
      <c r="I48" s="18" t="n">
        <v>525.86170794</v>
      </c>
      <c r="J48" s="20" t="n">
        <v>4.73078082</v>
      </c>
      <c r="K48" s="18" t="n">
        <v>466.69460131</v>
      </c>
      <c r="L48" s="20" t="n">
        <v>4.62211318</v>
      </c>
      <c r="M48" s="18" t="n">
        <v>379.37826934</v>
      </c>
      <c r="N48" s="20" t="n">
        <v>11.07715242</v>
      </c>
      <c r="O48" s="18" t="s">
        <v>182</v>
      </c>
      <c r="P48" s="20" t="s">
        <v>182</v>
      </c>
      <c r="Q48" s="18" t="s">
        <v>182</v>
      </c>
      <c r="R48" s="20" t="s">
        <v>182</v>
      </c>
      <c r="S48" s="18" t="s">
        <v>182</v>
      </c>
      <c r="T48" s="20" t="s">
        <v>182</v>
      </c>
      <c r="U48" s="18" t="s">
        <v>182</v>
      </c>
      <c r="V48" s="20" t="s">
        <v>182</v>
      </c>
      <c r="W48" s="18" t="n">
        <v>466.25408149</v>
      </c>
      <c r="X48" s="20" t="n">
        <v>42.02994811</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(1002.0/B50*100)</f>
        <v/>
      </c>
      <c r="D50" s="19" t="n">
        <v>10793</v>
      </c>
      <c r="E50" s="18" t="n">
        <v>415.73220754</v>
      </c>
      <c r="F50" s="20" t="n">
        <v>3.27951163</v>
      </c>
      <c r="G50" s="18" t="n">
        <v>405.03854709</v>
      </c>
      <c r="H50" s="20" t="n">
        <v>2.68477697</v>
      </c>
      <c r="I50" s="18" t="n">
        <v>387.18996975</v>
      </c>
      <c r="J50" s="20" t="n">
        <v>3.07513104</v>
      </c>
      <c r="K50" s="18" t="n">
        <v>355.9165238</v>
      </c>
      <c r="L50" s="20" t="n">
        <v>4.1730976</v>
      </c>
      <c r="M50" s="18" t="n">
        <v>309.38214635</v>
      </c>
      <c r="N50" s="20" t="n">
        <v>11.65830352</v>
      </c>
      <c r="O50" s="18" t="s">
        <v>182</v>
      </c>
      <c r="P50" s="20" t="s">
        <v>182</v>
      </c>
      <c r="Q50" s="18" t="s">
        <v>182</v>
      </c>
      <c r="R50" s="20" t="s">
        <v>182</v>
      </c>
      <c r="S50" s="18" t="s">
        <v>182</v>
      </c>
      <c r="T50" s="20" t="s">
        <v>182</v>
      </c>
      <c r="U50" s="18" t="s">
        <v>182</v>
      </c>
      <c r="V50" s="20" t="s">
        <v>182</v>
      </c>
      <c r="W50" s="18" t="n">
        <v>366.05954485</v>
      </c>
      <c r="X50" s="20" t="n">
        <v>9.10981466</v>
      </c>
    </row>
    <row r="51" spans="1:24">
      <c r="A51" s="15" t="s">
        <v>226</v>
      </c>
      <c r="B51" s="17" t="n">
        <v>6866</v>
      </c>
      <c r="C51" s="18">
        <f>(116.0/B51*100)</f>
        <v/>
      </c>
      <c r="D51" s="19" t="n">
        <v>6750</v>
      </c>
      <c r="E51" s="18" t="n">
        <v>425.50753794</v>
      </c>
      <c r="F51" s="20" t="n">
        <v>3.66877351</v>
      </c>
      <c r="G51" s="18" t="n">
        <v>405.30829291</v>
      </c>
      <c r="H51" s="20" t="n">
        <v>3.18333637</v>
      </c>
      <c r="I51" s="18" t="n">
        <v>394.80648369</v>
      </c>
      <c r="J51" s="20" t="n">
        <v>2.9164325</v>
      </c>
      <c r="K51" s="18" t="n">
        <v>366.62144824</v>
      </c>
      <c r="L51" s="20" t="n">
        <v>4.16975751</v>
      </c>
      <c r="M51" s="18" t="n">
        <v>338.45012167</v>
      </c>
      <c r="N51" s="20" t="n">
        <v>17.18682088</v>
      </c>
      <c r="O51" s="18" t="s">
        <v>182</v>
      </c>
      <c r="P51" s="20" t="s">
        <v>182</v>
      </c>
      <c r="Q51" s="18" t="s">
        <v>182</v>
      </c>
      <c r="R51" s="20" t="s">
        <v>182</v>
      </c>
      <c r="S51" s="18" t="n">
        <v>380.5422133</v>
      </c>
      <c r="T51" s="20" t="n">
        <v>4.31283207</v>
      </c>
      <c r="U51" s="18" t="s">
        <v>182</v>
      </c>
      <c r="V51" s="20" t="s">
        <v>182</v>
      </c>
      <c r="W51" s="18" t="n">
        <v>380.77739786</v>
      </c>
      <c r="X51" s="20" t="n">
        <v>6.24001464</v>
      </c>
    </row>
    <row r="52" spans="1:24">
      <c r="A52" s="15" t="s">
        <v>227</v>
      </c>
      <c r="B52" s="17" t="n">
        <v>5809</v>
      </c>
      <c r="C52" s="18">
        <f>(117.0/B52*100)</f>
        <v/>
      </c>
      <c r="D52" s="19" t="n">
        <v>5692</v>
      </c>
      <c r="E52" s="18" t="n">
        <v>478.03603085</v>
      </c>
      <c r="F52" s="20" t="n">
        <v>3.99718197</v>
      </c>
      <c r="G52" s="18" t="n">
        <v>465.27048629</v>
      </c>
      <c r="H52" s="20" t="n">
        <v>2.98942319</v>
      </c>
      <c r="I52" s="18" t="n">
        <v>450.72761799</v>
      </c>
      <c r="J52" s="20" t="n">
        <v>4.42230199</v>
      </c>
      <c r="K52" s="18" t="n">
        <v>405.1919695</v>
      </c>
      <c r="L52" s="20" t="n">
        <v>8.92589012</v>
      </c>
      <c r="M52" s="18" t="n">
        <v>376.4202098</v>
      </c>
      <c r="N52" s="20" t="n">
        <v>22.91895151</v>
      </c>
      <c r="O52" s="18" t="s">
        <v>182</v>
      </c>
      <c r="P52" s="20" t="s">
        <v>182</v>
      </c>
      <c r="Q52" s="18" t="s">
        <v>182</v>
      </c>
      <c r="R52" s="20" t="s">
        <v>182</v>
      </c>
      <c r="S52" s="18" t="s">
        <v>182</v>
      </c>
      <c r="T52" s="20" t="s">
        <v>182</v>
      </c>
      <c r="U52" s="18" t="s">
        <v>182</v>
      </c>
      <c r="V52" s="20" t="s">
        <v>182</v>
      </c>
      <c r="W52" s="18" t="n">
        <v>385.83199839</v>
      </c>
      <c r="X52" s="20" t="n">
        <v>10.63942448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(448.0/B54*100)</f>
        <v/>
      </c>
      <c r="D54" s="19" t="n">
        <v>4292</v>
      </c>
      <c r="E54" s="18" t="n">
        <v>350.29624258</v>
      </c>
      <c r="F54" s="20" t="n">
        <v>4.86226707</v>
      </c>
      <c r="G54" s="18" t="n">
        <v>352.731991</v>
      </c>
      <c r="H54" s="20" t="n">
        <v>4.01541689</v>
      </c>
      <c r="I54" s="18" t="n">
        <v>322.83081466</v>
      </c>
      <c r="J54" s="20" t="n">
        <v>3.40997913</v>
      </c>
      <c r="K54" s="18" t="n">
        <v>300.69423701</v>
      </c>
      <c r="L54" s="20" t="n">
        <v>3.3576774</v>
      </c>
      <c r="M54" s="18" t="n">
        <v>287.6604697</v>
      </c>
      <c r="N54" s="20" t="n">
        <v>9.120625710000001</v>
      </c>
      <c r="O54" s="18" t="s">
        <v>182</v>
      </c>
      <c r="P54" s="20" t="s">
        <v>182</v>
      </c>
      <c r="Q54" s="18" t="s">
        <v>182</v>
      </c>
      <c r="R54" s="20" t="s">
        <v>182</v>
      </c>
      <c r="S54" s="18" t="s">
        <v>182</v>
      </c>
      <c r="T54" s="20" t="s">
        <v>182</v>
      </c>
      <c r="U54" s="18" t="s">
        <v>182</v>
      </c>
      <c r="V54" s="20" t="s">
        <v>182</v>
      </c>
      <c r="W54" s="18" t="n">
        <v>299.71122836</v>
      </c>
      <c r="X54" s="20" t="n">
        <v>5.27076525</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561.95309888</v>
      </c>
      <c r="F56" s="20" t="n">
        <v>3.03174312</v>
      </c>
      <c r="G56" s="18" t="n">
        <v>552.26330847</v>
      </c>
      <c r="H56" s="20" t="n">
        <v>3.56866307</v>
      </c>
      <c r="I56" s="18" t="n">
        <v>532.83947633</v>
      </c>
      <c r="J56" s="20" t="n">
        <v>4.65416387</v>
      </c>
      <c r="K56" s="18" t="n">
        <v>501.94631381</v>
      </c>
      <c r="L56" s="20" t="n">
        <v>7.37638011</v>
      </c>
      <c r="M56" s="18" t="n">
        <v>469.66514609</v>
      </c>
      <c r="N56" s="20" t="n">
        <v>16.61451933</v>
      </c>
      <c r="O56" s="18" t="s">
        <v>182</v>
      </c>
      <c r="P56" s="20" t="s">
        <v>182</v>
      </c>
      <c r="Q56" s="18" t="s">
        <v>182</v>
      </c>
      <c r="R56" s="20" t="s">
        <v>182</v>
      </c>
      <c r="S56" s="18" t="s">
        <v>182</v>
      </c>
      <c r="T56" s="20" t="s">
        <v>182</v>
      </c>
      <c r="U56" s="18" t="s">
        <v>182</v>
      </c>
      <c r="V56" s="20" t="s">
        <v>182</v>
      </c>
      <c r="W56" s="18" t="n">
        <v>461.02965583</v>
      </c>
      <c r="X56" s="20" t="n">
        <v>26.09972444</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(257.0/B61*100)</f>
        <v/>
      </c>
      <c r="D61" s="19" t="n">
        <v>6268</v>
      </c>
      <c r="E61" s="18" t="n">
        <v>497.45207252</v>
      </c>
      <c r="F61" s="20" t="n">
        <v>2.67705824</v>
      </c>
      <c r="G61" s="18" t="n">
        <v>476.25289774</v>
      </c>
      <c r="H61" s="20" t="n">
        <v>2.713785</v>
      </c>
      <c r="I61" s="18" t="n">
        <v>461.205344</v>
      </c>
      <c r="J61" s="20" t="n">
        <v>4.39835301</v>
      </c>
      <c r="K61" s="18" t="n">
        <v>431.83174849</v>
      </c>
      <c r="L61" s="20" t="n">
        <v>8.83273516</v>
      </c>
      <c r="M61" s="18" t="n">
        <v>412.79041495</v>
      </c>
      <c r="N61" s="20" t="n">
        <v>15.55189954</v>
      </c>
      <c r="O61" s="18" t="s">
        <v>182</v>
      </c>
      <c r="P61" s="20" t="s">
        <v>182</v>
      </c>
      <c r="Q61" s="18" t="s">
        <v>182</v>
      </c>
      <c r="R61" s="20" t="s">
        <v>182</v>
      </c>
      <c r="S61" s="18" t="s">
        <v>182</v>
      </c>
      <c r="T61" s="20" t="s">
        <v>182</v>
      </c>
      <c r="U61" s="18" t="s">
        <v>182</v>
      </c>
      <c r="V61" s="20" t="s">
        <v>182</v>
      </c>
      <c r="W61" s="18" t="n">
        <v>403.02484329</v>
      </c>
      <c r="X61" s="20" t="n">
        <v>9.130935089999999</v>
      </c>
    </row>
    <row r="62" spans="1:24">
      <c r="A62" s="15" t="s">
        <v>237</v>
      </c>
      <c r="B62" s="17" t="n">
        <v>4476</v>
      </c>
      <c r="C62" s="18">
        <f>(5.0/B62*100)</f>
        <v/>
      </c>
      <c r="D62" s="19" t="n">
        <v>4471</v>
      </c>
      <c r="E62" s="18" t="n">
        <v>557.78168863</v>
      </c>
      <c r="F62" s="20" t="n">
        <v>2.27867712</v>
      </c>
      <c r="G62" s="18" t="n">
        <v>547.03974392</v>
      </c>
      <c r="H62" s="20" t="n">
        <v>1.76442473</v>
      </c>
      <c r="I62" s="18" t="n">
        <v>530.95280988</v>
      </c>
      <c r="J62" s="20" t="n">
        <v>2.93229137</v>
      </c>
      <c r="K62" s="18" t="n">
        <v>502.38913811</v>
      </c>
      <c r="L62" s="20" t="n">
        <v>6.92355646</v>
      </c>
      <c r="M62" s="18" t="n">
        <v>492.5715519</v>
      </c>
      <c r="N62" s="20" t="n">
        <v>17.55575261</v>
      </c>
      <c r="O62" s="18" t="s">
        <v>182</v>
      </c>
      <c r="P62" s="20" t="s">
        <v>182</v>
      </c>
      <c r="Q62" s="18" t="s">
        <v>182</v>
      </c>
      <c r="R62" s="20" t="s">
        <v>182</v>
      </c>
      <c r="S62" s="18" t="s">
        <v>182</v>
      </c>
      <c r="T62" s="20" t="s">
        <v>182</v>
      </c>
      <c r="U62" s="18" t="s">
        <v>182</v>
      </c>
      <c r="V62" s="20" t="s">
        <v>182</v>
      </c>
      <c r="W62" s="18" t="n">
        <v>501.28616089</v>
      </c>
      <c r="X62" s="20" t="n">
        <v>38.57898135</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(21.0/B67*100)</f>
        <v/>
      </c>
      <c r="D67" s="19" t="n">
        <v>6950</v>
      </c>
      <c r="E67" s="18" t="n">
        <v>428.95395184</v>
      </c>
      <c r="F67" s="20" t="n">
        <v>4.87995877</v>
      </c>
      <c r="G67" s="18" t="n">
        <v>409.88149958</v>
      </c>
      <c r="H67" s="20" t="n">
        <v>3.8671346</v>
      </c>
      <c r="I67" s="18" t="n">
        <v>386.72274297</v>
      </c>
      <c r="J67" s="20" t="n">
        <v>3.03572064</v>
      </c>
      <c r="K67" s="18" t="n">
        <v>351.48524354</v>
      </c>
      <c r="L67" s="20" t="n">
        <v>2.7138409</v>
      </c>
      <c r="M67" s="18" t="n">
        <v>303.84785217</v>
      </c>
      <c r="N67" s="20" t="n">
        <v>8.663461910000001</v>
      </c>
      <c r="O67" s="18" t="s">
        <v>182</v>
      </c>
      <c r="P67" s="20" t="s">
        <v>182</v>
      </c>
      <c r="Q67" s="18" t="s">
        <v>182</v>
      </c>
      <c r="R67" s="20" t="s">
        <v>182</v>
      </c>
      <c r="S67" s="18" t="s">
        <v>182</v>
      </c>
      <c r="T67" s="20" t="s">
        <v>182</v>
      </c>
      <c r="U67" s="18" t="s">
        <v>182</v>
      </c>
      <c r="V67" s="20" t="s">
        <v>182</v>
      </c>
      <c r="W67" s="18" t="n">
        <v>346.13448028</v>
      </c>
      <c r="X67" s="20" t="n">
        <v>17.90410852</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508.18039396</v>
      </c>
      <c r="F70" s="20" t="n">
        <v>3.90394166</v>
      </c>
      <c r="G70" s="18" t="n">
        <v>497.43568035</v>
      </c>
      <c r="H70" s="20" t="n">
        <v>3.76845239</v>
      </c>
      <c r="I70" s="18" t="n">
        <v>490.33262859</v>
      </c>
      <c r="J70" s="20" t="n">
        <v>4.12587034</v>
      </c>
      <c r="K70" s="18" t="n">
        <v>460.14666855</v>
      </c>
      <c r="L70" s="20" t="n">
        <v>6.60384278</v>
      </c>
      <c r="M70" s="18" t="n">
        <v>454.95534387</v>
      </c>
      <c r="N70" s="20" t="n">
        <v>16.73197951</v>
      </c>
      <c r="O70" s="18" t="s">
        <v>182</v>
      </c>
      <c r="P70" s="20" t="s">
        <v>182</v>
      </c>
      <c r="Q70" s="18" t="s">
        <v>182</v>
      </c>
      <c r="R70" s="20" t="s">
        <v>182</v>
      </c>
      <c r="S70" s="18" t="s">
        <v>182</v>
      </c>
      <c r="T70" s="20" t="s">
        <v>182</v>
      </c>
      <c r="U70" s="18" t="s">
        <v>182</v>
      </c>
      <c r="V70" s="20" t="s">
        <v>182</v>
      </c>
      <c r="W70" s="18" t="n">
        <v>438.15560663</v>
      </c>
      <c r="X70" s="20" t="n">
        <v>8.334099610000001</v>
      </c>
    </row>
    <row r="71" spans="1:24">
      <c r="A71" s="15" t="s">
        <v>246</v>
      </c>
      <c r="B71" s="17" t="n">
        <v>6115</v>
      </c>
      <c r="C71" s="18">
        <f>(110.0/B71*100)</f>
        <v/>
      </c>
      <c r="D71" s="19" t="n">
        <v>6005</v>
      </c>
      <c r="E71" s="18" t="n">
        <v>590.68809067</v>
      </c>
      <c r="F71" s="20" t="n">
        <v>4.3633448</v>
      </c>
      <c r="G71" s="18" t="n">
        <v>577.75641412</v>
      </c>
      <c r="H71" s="20" t="n">
        <v>2.30679531</v>
      </c>
      <c r="I71" s="18" t="n">
        <v>547.21937438</v>
      </c>
      <c r="J71" s="20" t="n">
        <v>2.76032764</v>
      </c>
      <c r="K71" s="18" t="n">
        <v>508.60406438</v>
      </c>
      <c r="L71" s="20" t="n">
        <v>5.16577785</v>
      </c>
      <c r="M71" s="18" t="n">
        <v>478.19921099</v>
      </c>
      <c r="N71" s="20" t="n">
        <v>17.49214051</v>
      </c>
      <c r="O71" s="18" t="s">
        <v>182</v>
      </c>
      <c r="P71" s="20" t="s">
        <v>182</v>
      </c>
      <c r="Q71" s="18" t="s">
        <v>182</v>
      </c>
      <c r="R71" s="20" t="s">
        <v>182</v>
      </c>
      <c r="S71" s="18" t="s">
        <v>182</v>
      </c>
      <c r="T71" s="20" t="s">
        <v>182</v>
      </c>
      <c r="U71" s="18" t="s">
        <v>182</v>
      </c>
      <c r="V71" s="20" t="s">
        <v>182</v>
      </c>
      <c r="W71" s="18" t="n">
        <v>470.57042009</v>
      </c>
      <c r="X71" s="20" t="n">
        <v>20.9489566</v>
      </c>
    </row>
    <row r="72" spans="1:24">
      <c r="A72" s="15" t="s">
        <v>247</v>
      </c>
      <c r="B72" s="17" t="n">
        <v>7708</v>
      </c>
      <c r="C72" s="18">
        <f>(8.0/B72*100)</f>
        <v/>
      </c>
      <c r="D72" s="19" t="n">
        <v>7700</v>
      </c>
      <c r="E72" s="18" t="n">
        <v>577.65426336</v>
      </c>
      <c r="F72" s="20" t="n">
        <v>4.76007751</v>
      </c>
      <c r="G72" s="18" t="n">
        <v>559.7495588199999</v>
      </c>
      <c r="H72" s="20" t="n">
        <v>3.4508006</v>
      </c>
      <c r="I72" s="18" t="n">
        <v>524.4304066</v>
      </c>
      <c r="J72" s="20" t="n">
        <v>3.52290305</v>
      </c>
      <c r="K72" s="18" t="n">
        <v>479.43586925</v>
      </c>
      <c r="L72" s="20" t="n">
        <v>5.33288241</v>
      </c>
      <c r="M72" s="18" t="n">
        <v>397.26229727</v>
      </c>
      <c r="N72" s="20" t="n">
        <v>19.0006931</v>
      </c>
      <c r="O72" s="18" t="s">
        <v>182</v>
      </c>
      <c r="P72" s="20" t="s">
        <v>182</v>
      </c>
      <c r="Q72" s="18" t="s">
        <v>182</v>
      </c>
      <c r="R72" s="20" t="s">
        <v>182</v>
      </c>
      <c r="S72" s="18" t="s">
        <v>182</v>
      </c>
      <c r="T72" s="20" t="s">
        <v>182</v>
      </c>
      <c r="U72" s="18" t="s">
        <v>182</v>
      </c>
      <c r="V72" s="20" t="s">
        <v>182</v>
      </c>
      <c r="W72" s="18" t="n">
        <v>473.8212152</v>
      </c>
      <c r="X72" s="20" t="n">
        <v>40.40733098</v>
      </c>
    </row>
    <row r="73" spans="1:24">
      <c r="A73" s="15" t="s">
        <v>248</v>
      </c>
      <c r="B73" s="17" t="n">
        <v>8249</v>
      </c>
      <c r="C73" s="18">
        <f>(227.0/B73*100)</f>
        <v/>
      </c>
      <c r="D73" s="19" t="n">
        <v>8022</v>
      </c>
      <c r="E73" s="18" t="n">
        <v>441.59915284</v>
      </c>
      <c r="F73" s="20" t="n">
        <v>6.90272787</v>
      </c>
      <c r="G73" s="18" t="n">
        <v>428.08181613</v>
      </c>
      <c r="H73" s="20" t="n">
        <v>4.2607025</v>
      </c>
      <c r="I73" s="18" t="n">
        <v>416.9415441</v>
      </c>
      <c r="J73" s="20" t="n">
        <v>3.32913911</v>
      </c>
      <c r="K73" s="18" t="n">
        <v>390.47005116</v>
      </c>
      <c r="L73" s="20" t="n">
        <v>3.87990906</v>
      </c>
      <c r="M73" s="18" t="n">
        <v>373.56292305</v>
      </c>
      <c r="N73" s="20" t="n">
        <v>8.33863586</v>
      </c>
      <c r="O73" s="18" t="s">
        <v>182</v>
      </c>
      <c r="P73" s="20" t="s">
        <v>182</v>
      </c>
      <c r="Q73" s="18" t="s">
        <v>182</v>
      </c>
      <c r="R73" s="20" t="s">
        <v>182</v>
      </c>
      <c r="S73" s="18" t="s">
        <v>182</v>
      </c>
      <c r="T73" s="20" t="s">
        <v>182</v>
      </c>
      <c r="U73" s="18" t="s">
        <v>182</v>
      </c>
      <c r="V73" s="20" t="s">
        <v>182</v>
      </c>
      <c r="W73" s="18" t="n">
        <v>348.80672043</v>
      </c>
      <c r="X73" s="20" t="n">
        <v>12.56138314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(268.0/B77*100)</f>
        <v/>
      </c>
      <c r="D77" s="19" t="n">
        <v>5794</v>
      </c>
      <c r="E77" s="18" t="n">
        <v>440.14535642</v>
      </c>
      <c r="F77" s="20" t="n">
        <v>3.8407453</v>
      </c>
      <c r="G77" s="18" t="n">
        <v>423.22977191</v>
      </c>
      <c r="H77" s="20" t="n">
        <v>2.58960799</v>
      </c>
      <c r="I77" s="18" t="n">
        <v>408.63681015</v>
      </c>
      <c r="J77" s="20" t="n">
        <v>3.41676819</v>
      </c>
      <c r="K77" s="18" t="n">
        <v>362.62309591</v>
      </c>
      <c r="L77" s="20" t="n">
        <v>6.39144702</v>
      </c>
      <c r="M77" s="18" t="n">
        <v>351.09429102</v>
      </c>
      <c r="N77" s="20" t="n">
        <v>14.79109672</v>
      </c>
      <c r="O77" s="18" t="s">
        <v>182</v>
      </c>
      <c r="P77" s="20" t="s">
        <v>182</v>
      </c>
      <c r="Q77" s="18" t="s">
        <v>182</v>
      </c>
      <c r="R77" s="20" t="s">
        <v>182</v>
      </c>
      <c r="S77" s="18" t="s">
        <v>182</v>
      </c>
      <c r="T77" s="20" t="s">
        <v>182</v>
      </c>
      <c r="U77" s="18" t="s">
        <v>182</v>
      </c>
      <c r="V77" s="20" t="s">
        <v>182</v>
      </c>
      <c r="W77" s="18" t="n">
        <v>370.72204928</v>
      </c>
      <c r="X77" s="20" t="n">
        <v>5.4218373</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297</v>
      </c>
    </row>
    <row customHeight="1" ht="30" r="4" spans="1:24">
      <c r="A4" s="6" t="n"/>
      <c r="B4" s="7" t="s">
        <v>165</v>
      </c>
      <c r="C4" s="7" t="s">
        <v>166</v>
      </c>
      <c r="D4" s="8" t="s">
        <v>165</v>
      </c>
      <c r="E4" s="9" t="s">
        <v>292</v>
      </c>
      <c r="F4" s="10" t="n"/>
      <c r="G4" s="9" t="s">
        <v>293</v>
      </c>
      <c r="H4" s="10" t="n"/>
      <c r="I4" s="9" t="s">
        <v>294</v>
      </c>
      <c r="J4" s="10" t="n"/>
      <c r="K4" s="9" t="s">
        <v>295</v>
      </c>
      <c r="L4" s="10" t="n"/>
      <c r="M4" s="9" t="s">
        <v>298</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(1087.0/B7*100)</f>
        <v/>
      </c>
      <c r="D7" s="19" t="n">
        <v>13443</v>
      </c>
      <c r="E7" s="18" t="n">
        <v>507.58872229</v>
      </c>
      <c r="F7" s="20" t="n">
        <v>2.72455251</v>
      </c>
      <c r="G7" s="18" t="n">
        <v>501.68810732</v>
      </c>
      <c r="H7" s="20" t="n">
        <v>2.15359944</v>
      </c>
      <c r="I7" s="18" t="n">
        <v>477.60105678</v>
      </c>
      <c r="J7" s="20" t="n">
        <v>3.60742866</v>
      </c>
      <c r="K7" s="18" t="n">
        <v>432.499758</v>
      </c>
      <c r="L7" s="20" t="n">
        <v>7.37247791</v>
      </c>
      <c r="M7" s="18" t="n">
        <v>404.73651646</v>
      </c>
      <c r="N7" s="20" t="n">
        <v>33.1957333</v>
      </c>
      <c r="O7" s="18" t="n">
        <v>388.11866311</v>
      </c>
      <c r="P7" s="20" t="n">
        <v>15.08149247</v>
      </c>
      <c r="Q7" s="18" t="s">
        <v>182</v>
      </c>
      <c r="R7" s="20" t="s">
        <v>182</v>
      </c>
      <c r="S7" s="18" t="s">
        <v>182</v>
      </c>
      <c r="T7" s="20" t="s">
        <v>182</v>
      </c>
      <c r="U7" s="18" t="s">
        <v>182</v>
      </c>
      <c r="V7" s="20" t="s">
        <v>182</v>
      </c>
      <c r="W7" s="18" t="n">
        <v>442.37721756</v>
      </c>
      <c r="X7" s="20" t="n">
        <v>7.74950571</v>
      </c>
    </row>
    <row r="8" spans="1:24">
      <c r="A8" s="15" t="s">
        <v>183</v>
      </c>
      <c r="B8" s="17" t="n">
        <v>7007</v>
      </c>
      <c r="C8" s="18">
        <f>(134.0/B8*100)</f>
        <v/>
      </c>
      <c r="D8" s="19" t="n">
        <v>6873</v>
      </c>
      <c r="E8" s="18" t="n">
        <v>511.1441792</v>
      </c>
      <c r="F8" s="20" t="n">
        <v>4.94334491</v>
      </c>
      <c r="G8" s="18" t="n">
        <v>507.90410359</v>
      </c>
      <c r="H8" s="20" t="n">
        <v>2.86553823</v>
      </c>
      <c r="I8" s="18" t="n">
        <v>487.96445835</v>
      </c>
      <c r="J8" s="20" t="n">
        <v>3.31742988</v>
      </c>
      <c r="K8" s="18" t="n">
        <v>457.17398024</v>
      </c>
      <c r="L8" s="20" t="n">
        <v>6.76439771</v>
      </c>
      <c r="M8" s="18" t="n">
        <v>438.07140278</v>
      </c>
      <c r="N8" s="20" t="n">
        <v>23.68678692</v>
      </c>
      <c r="O8" s="18" t="n">
        <v>431.33135579</v>
      </c>
      <c r="P8" s="20" t="n">
        <v>28.63360248</v>
      </c>
      <c r="Q8" s="18" t="s">
        <v>182</v>
      </c>
      <c r="R8" s="20" t="s">
        <v>182</v>
      </c>
      <c r="S8" s="18" t="n">
        <v>301.63126691</v>
      </c>
      <c r="T8" s="20" t="n">
        <v>25.14921031</v>
      </c>
      <c r="U8" s="18" t="s">
        <v>182</v>
      </c>
      <c r="V8" s="20" t="s">
        <v>182</v>
      </c>
      <c r="W8" s="18" t="n">
        <v>422.11827092</v>
      </c>
      <c r="X8" s="20" t="n">
        <v>10.97089596</v>
      </c>
    </row>
    <row r="9" spans="1:24">
      <c r="A9" s="15" t="s">
        <v>184</v>
      </c>
      <c r="B9" s="17" t="n">
        <v>9651</v>
      </c>
      <c r="C9" s="18">
        <f>(518.0/B9*100)</f>
        <v/>
      </c>
      <c r="D9" s="19" t="n">
        <v>9133</v>
      </c>
      <c r="E9" s="18" t="n">
        <v>527.80937026</v>
      </c>
      <c r="F9" s="20" t="n">
        <v>3.16316044</v>
      </c>
      <c r="G9" s="18" t="n">
        <v>521.96881516</v>
      </c>
      <c r="H9" s="20" t="n">
        <v>2.69603213</v>
      </c>
      <c r="I9" s="18" t="n">
        <v>504.10932167</v>
      </c>
      <c r="J9" s="20" t="n">
        <v>2.94445374</v>
      </c>
      <c r="K9" s="18" t="n">
        <v>460.87514713</v>
      </c>
      <c r="L9" s="20" t="n">
        <v>6.10911252</v>
      </c>
      <c r="M9" s="18" t="n">
        <v>462.59785979</v>
      </c>
      <c r="N9" s="20" t="n">
        <v>25.7355285</v>
      </c>
      <c r="O9" s="18" t="n">
        <v>434.12804464</v>
      </c>
      <c r="P9" s="20" t="n">
        <v>42.04427122</v>
      </c>
      <c r="Q9" s="18" t="s">
        <v>182</v>
      </c>
      <c r="R9" s="20" t="s">
        <v>182</v>
      </c>
      <c r="S9" s="18" t="n">
        <v>357.98454354</v>
      </c>
      <c r="T9" s="20" t="n">
        <v>11.51846445</v>
      </c>
      <c r="U9" s="18" t="s">
        <v>182</v>
      </c>
      <c r="V9" s="20" t="s">
        <v>182</v>
      </c>
      <c r="W9" s="18" t="n">
        <v>415.04519278</v>
      </c>
      <c r="X9" s="20" t="n">
        <v>10.72136605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(107.0/B11*100)</f>
        <v/>
      </c>
      <c r="D11" s="19" t="n">
        <v>6946</v>
      </c>
      <c r="E11" s="18" t="n">
        <v>444.10802706</v>
      </c>
      <c r="F11" s="20" t="n">
        <v>3.75297801</v>
      </c>
      <c r="G11" s="18" t="n">
        <v>429.14501624</v>
      </c>
      <c r="H11" s="20" t="n">
        <v>2.59112962</v>
      </c>
      <c r="I11" s="18" t="n">
        <v>405.12012152</v>
      </c>
      <c r="J11" s="20" t="n">
        <v>3.57924144</v>
      </c>
      <c r="K11" s="18" t="n">
        <v>363.96875904</v>
      </c>
      <c r="L11" s="20" t="n">
        <v>7.31554478</v>
      </c>
      <c r="M11" s="18" t="n">
        <v>402.90487941</v>
      </c>
      <c r="N11" s="20" t="n">
        <v>23.49603055</v>
      </c>
      <c r="O11" s="18" t="n">
        <v>327.62067624</v>
      </c>
      <c r="P11" s="20" t="n">
        <v>23.85874784</v>
      </c>
      <c r="Q11" s="18" t="s">
        <v>182</v>
      </c>
      <c r="R11" s="20" t="s">
        <v>182</v>
      </c>
      <c r="S11" s="18" t="s">
        <v>182</v>
      </c>
      <c r="T11" s="20" t="s">
        <v>182</v>
      </c>
      <c r="U11" s="18" t="s">
        <v>182</v>
      </c>
      <c r="V11" s="20" t="s">
        <v>182</v>
      </c>
      <c r="W11" s="18" t="n">
        <v>384.4410264</v>
      </c>
      <c r="X11" s="20" t="n">
        <v>9.209172969999999</v>
      </c>
    </row>
    <row r="12" spans="1:24">
      <c r="A12" s="15" t="s">
        <v>187</v>
      </c>
      <c r="B12" s="17" t="n">
        <v>6894</v>
      </c>
      <c r="C12" s="18">
        <f>(125.0/B12*100)</f>
        <v/>
      </c>
      <c r="D12" s="19" t="n">
        <v>6769</v>
      </c>
      <c r="E12" s="18" t="n">
        <v>509.33980653</v>
      </c>
      <c r="F12" s="20" t="n">
        <v>3.39582337</v>
      </c>
      <c r="G12" s="18" t="n">
        <v>499.7739464</v>
      </c>
      <c r="H12" s="20" t="n">
        <v>2.34675022</v>
      </c>
      <c r="I12" s="18" t="n">
        <v>474.54652146</v>
      </c>
      <c r="J12" s="20" t="n">
        <v>3.88557513</v>
      </c>
      <c r="K12" s="18" t="n">
        <v>445.87382083</v>
      </c>
      <c r="L12" s="20" t="n">
        <v>9.19589942</v>
      </c>
      <c r="M12" s="18" t="n">
        <v>400.81577737</v>
      </c>
      <c r="N12" s="20" t="n">
        <v>19.43985688</v>
      </c>
      <c r="O12" s="18" t="n">
        <v>428.30653466</v>
      </c>
      <c r="P12" s="20" t="n">
        <v>25.45177241</v>
      </c>
      <c r="Q12" s="18" t="s">
        <v>182</v>
      </c>
      <c r="R12" s="20" t="s">
        <v>182</v>
      </c>
      <c r="S12" s="18" t="n">
        <v>340.98506961</v>
      </c>
      <c r="T12" s="20" t="n">
        <v>12.52444664</v>
      </c>
      <c r="U12" s="18" t="s">
        <v>182</v>
      </c>
      <c r="V12" s="20" t="s">
        <v>182</v>
      </c>
      <c r="W12" s="18" t="n">
        <v>420.11446552</v>
      </c>
      <c r="X12" s="20" t="n">
        <v>12.53967386</v>
      </c>
    </row>
    <row r="13" spans="1:24">
      <c r="A13" s="15" t="s">
        <v>188</v>
      </c>
      <c r="B13" s="17" t="n">
        <v>7161</v>
      </c>
      <c r="C13" s="18">
        <f>(307.0/B13*100)</f>
        <v/>
      </c>
      <c r="D13" s="19" t="n">
        <v>6854</v>
      </c>
      <c r="E13" s="18" t="n">
        <v>521.61361463</v>
      </c>
      <c r="F13" s="20" t="n">
        <v>2.53427424</v>
      </c>
      <c r="G13" s="18" t="n">
        <v>516.97953811</v>
      </c>
      <c r="H13" s="20" t="n">
        <v>2.80416512</v>
      </c>
      <c r="I13" s="18" t="n">
        <v>499.87304105</v>
      </c>
      <c r="J13" s="20" t="n">
        <v>5.43129268</v>
      </c>
      <c r="K13" s="18" t="n">
        <v>464.97173943</v>
      </c>
      <c r="L13" s="20" t="n">
        <v>16.36382836</v>
      </c>
      <c r="M13" s="18" t="n">
        <v>456.28150286</v>
      </c>
      <c r="N13" s="20" t="n">
        <v>20.94926357</v>
      </c>
      <c r="O13" s="18" t="n">
        <v>403.46505939</v>
      </c>
      <c r="P13" s="20" t="n">
        <v>16.7949963</v>
      </c>
      <c r="Q13" s="18" t="s">
        <v>182</v>
      </c>
      <c r="R13" s="20" t="s">
        <v>182</v>
      </c>
      <c r="S13" s="18" t="n">
        <v>447.51533769</v>
      </c>
      <c r="T13" s="20" t="n">
        <v>5.97365007</v>
      </c>
      <c r="U13" s="18" t="s">
        <v>182</v>
      </c>
      <c r="V13" s="20" t="s">
        <v>182</v>
      </c>
      <c r="W13" s="18" t="n">
        <v>452.71214931</v>
      </c>
      <c r="X13" s="20" t="n">
        <v>7.37925323</v>
      </c>
    </row>
    <row r="14" spans="1:24">
      <c r="A14" s="15" t="s">
        <v>189</v>
      </c>
      <c r="B14" s="17" t="n">
        <v>5587</v>
      </c>
      <c r="C14" s="18">
        <f>(186.0/B14*100)</f>
        <v/>
      </c>
      <c r="D14" s="19" t="n">
        <v>5401</v>
      </c>
      <c r="E14" s="18" t="n">
        <v>534.9308334999999</v>
      </c>
      <c r="F14" s="20" t="n">
        <v>2.54962744</v>
      </c>
      <c r="G14" s="18" t="n">
        <v>511.2594497</v>
      </c>
      <c r="H14" s="20" t="n">
        <v>2.68710264</v>
      </c>
      <c r="I14" s="18" t="n">
        <v>500.92230097</v>
      </c>
      <c r="J14" s="20" t="n">
        <v>5.29354564</v>
      </c>
      <c r="K14" s="18" t="n">
        <v>459.68841349</v>
      </c>
      <c r="L14" s="20" t="n">
        <v>13.89042336</v>
      </c>
      <c r="M14" s="18" t="n">
        <v>426.68002413</v>
      </c>
      <c r="N14" s="20" t="n">
        <v>21.22133387</v>
      </c>
      <c r="O14" s="18" t="n">
        <v>422.7798821</v>
      </c>
      <c r="P14" s="20" t="n">
        <v>14.90176457</v>
      </c>
      <c r="Q14" s="18" t="s">
        <v>182</v>
      </c>
      <c r="R14" s="20" t="s">
        <v>182</v>
      </c>
      <c r="S14" s="18" t="s">
        <v>182</v>
      </c>
      <c r="T14" s="20" t="s">
        <v>182</v>
      </c>
      <c r="U14" s="18" t="s">
        <v>182</v>
      </c>
      <c r="V14" s="20" t="s">
        <v>182</v>
      </c>
      <c r="W14" s="18" t="n">
        <v>446.38095294</v>
      </c>
      <c r="X14" s="20" t="n">
        <v>20.08733975</v>
      </c>
    </row>
    <row r="15" spans="1:24">
      <c r="A15" s="15" t="s">
        <v>190</v>
      </c>
      <c r="B15" s="17" t="n">
        <v>5882</v>
      </c>
      <c r="C15" s="18">
        <f>(137.0/B15*100)</f>
        <v/>
      </c>
      <c r="D15" s="19" t="n">
        <v>5745</v>
      </c>
      <c r="E15" s="18" t="n">
        <v>520.27815652</v>
      </c>
      <c r="F15" s="20" t="n">
        <v>2.66126785</v>
      </c>
      <c r="G15" s="18" t="n">
        <v>512.70347616</v>
      </c>
      <c r="H15" s="20" t="n">
        <v>2.5397312</v>
      </c>
      <c r="I15" s="18" t="n">
        <v>495.84017714</v>
      </c>
      <c r="J15" s="20" t="n">
        <v>5.51425677</v>
      </c>
      <c r="K15" s="18" t="n">
        <v>462.7481119</v>
      </c>
      <c r="L15" s="20" t="n">
        <v>20.42179611</v>
      </c>
      <c r="M15" s="18" t="n">
        <v>384.26373104</v>
      </c>
      <c r="N15" s="20" t="n">
        <v>34.5836564</v>
      </c>
      <c r="O15" s="18" t="n">
        <v>390.64671061</v>
      </c>
      <c r="P15" s="20" t="n">
        <v>25.21597104</v>
      </c>
      <c r="Q15" s="18" t="s">
        <v>182</v>
      </c>
      <c r="R15" s="20" t="s">
        <v>182</v>
      </c>
      <c r="S15" s="18" t="n">
        <v>368.85220715</v>
      </c>
      <c r="T15" s="20" t="n">
        <v>14.5875493</v>
      </c>
      <c r="U15" s="18" t="s">
        <v>182</v>
      </c>
      <c r="V15" s="20" t="s">
        <v>182</v>
      </c>
      <c r="W15" s="18" t="n">
        <v>458.51491737</v>
      </c>
      <c r="X15" s="20" t="n">
        <v>14.17692716</v>
      </c>
    </row>
    <row r="16" spans="1:24">
      <c r="A16" s="15" t="s">
        <v>191</v>
      </c>
      <c r="B16" s="17" t="n">
        <v>6108</v>
      </c>
      <c r="C16" s="18">
        <f>(252.0/B16*100)</f>
        <v/>
      </c>
      <c r="D16" s="19" t="n">
        <v>5856</v>
      </c>
      <c r="E16" s="18" t="n">
        <v>512.52451508</v>
      </c>
      <c r="F16" s="20" t="n">
        <v>3.57296265</v>
      </c>
      <c r="G16" s="18" t="n">
        <v>504.51615533</v>
      </c>
      <c r="H16" s="20" t="n">
        <v>2.62869108</v>
      </c>
      <c r="I16" s="18" t="n">
        <v>491.10177515</v>
      </c>
      <c r="J16" s="20" t="n">
        <v>3.22953004</v>
      </c>
      <c r="K16" s="18" t="n">
        <v>447.79726372</v>
      </c>
      <c r="L16" s="20" t="n">
        <v>6.9434503</v>
      </c>
      <c r="M16" s="18" t="n">
        <v>411.05600141</v>
      </c>
      <c r="N16" s="20" t="n">
        <v>24.06999242</v>
      </c>
      <c r="O16" s="18" t="n">
        <v>357.17090442</v>
      </c>
      <c r="P16" s="20" t="n">
        <v>17.03892866</v>
      </c>
      <c r="Q16" s="18" t="s">
        <v>182</v>
      </c>
      <c r="R16" s="20" t="s">
        <v>182</v>
      </c>
      <c r="S16" s="18" t="s">
        <v>182</v>
      </c>
      <c r="T16" s="20" t="s">
        <v>182</v>
      </c>
      <c r="U16" s="18" t="s">
        <v>182</v>
      </c>
      <c r="V16" s="20" t="s">
        <v>182</v>
      </c>
      <c r="W16" s="18" t="n">
        <v>399.24270588</v>
      </c>
      <c r="X16" s="20" t="n">
        <v>9.46577445</v>
      </c>
    </row>
    <row r="17" spans="1:24">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n">
        <v>362.96139732</v>
      </c>
      <c r="T17" s="20" t="n">
        <v>12.64520278</v>
      </c>
      <c r="U17" s="18" t="s">
        <v>182</v>
      </c>
      <c r="V17" s="20" t="s">
        <v>182</v>
      </c>
      <c r="W17" s="18" t="s">
        <v>182</v>
      </c>
      <c r="X17" s="20" t="s">
        <v>182</v>
      </c>
    </row>
    <row r="18" spans="1:24">
      <c r="A18" s="15" t="s">
        <v>193</v>
      </c>
      <c r="B18" s="17" t="n">
        <v>5532</v>
      </c>
      <c r="C18" s="18">
        <f>(37.0/B18*100)</f>
        <v/>
      </c>
      <c r="D18" s="19" t="n">
        <v>5495</v>
      </c>
      <c r="E18" s="18" t="n">
        <v>475.57769455</v>
      </c>
      <c r="F18" s="20" t="n">
        <v>5.11061866</v>
      </c>
      <c r="G18" s="18" t="n">
        <v>465.40831937</v>
      </c>
      <c r="H18" s="20" t="n">
        <v>3.85248638</v>
      </c>
      <c r="I18" s="18" t="n">
        <v>452.03372309</v>
      </c>
      <c r="J18" s="20" t="n">
        <v>3.42550049</v>
      </c>
      <c r="K18" s="18" t="n">
        <v>399.29193859</v>
      </c>
      <c r="L18" s="20" t="n">
        <v>7.27691123</v>
      </c>
      <c r="M18" s="18" t="n">
        <v>304.06818617</v>
      </c>
      <c r="N18" s="20" t="n">
        <v>27.92049193</v>
      </c>
      <c r="O18" s="18" t="n">
        <v>358.73236946</v>
      </c>
      <c r="P18" s="20" t="n">
        <v>16.39771243</v>
      </c>
      <c r="Q18" s="18" t="s">
        <v>182</v>
      </c>
      <c r="R18" s="20" t="s">
        <v>182</v>
      </c>
      <c r="S18" s="18" t="s">
        <v>182</v>
      </c>
      <c r="T18" s="20" t="s">
        <v>182</v>
      </c>
      <c r="U18" s="18" t="s">
        <v>182</v>
      </c>
      <c r="V18" s="20" t="s">
        <v>182</v>
      </c>
      <c r="W18" s="18" t="n">
        <v>389.61168939</v>
      </c>
      <c r="X18" s="20" t="n">
        <v>12.26920075</v>
      </c>
    </row>
    <row r="19" spans="1:24">
      <c r="A19" s="15" t="s">
        <v>194</v>
      </c>
      <c r="B19" s="17" t="n">
        <v>5658</v>
      </c>
      <c r="C19" s="18">
        <f>(126.0/B19*100)</f>
        <v/>
      </c>
      <c r="D19" s="19" t="n">
        <v>5532</v>
      </c>
      <c r="E19" s="18" t="n">
        <v>486.08229211</v>
      </c>
      <c r="F19" s="20" t="n">
        <v>3.57150417</v>
      </c>
      <c r="G19" s="18" t="n">
        <v>480.67928959</v>
      </c>
      <c r="H19" s="20" t="n">
        <v>3.22589506</v>
      </c>
      <c r="I19" s="18" t="n">
        <v>471.51782426</v>
      </c>
      <c r="J19" s="20" t="n">
        <v>3.81966347</v>
      </c>
      <c r="K19" s="18" t="n">
        <v>400.51993212</v>
      </c>
      <c r="L19" s="20" t="n">
        <v>11.78444486</v>
      </c>
      <c r="M19" s="18" t="n">
        <v>337.5906796</v>
      </c>
      <c r="N19" s="20" t="n">
        <v>26.54966452</v>
      </c>
      <c r="O19" s="18" t="n">
        <v>385.76858232</v>
      </c>
      <c r="P19" s="20" t="n">
        <v>18.33358349</v>
      </c>
      <c r="Q19" s="18" t="s">
        <v>182</v>
      </c>
      <c r="R19" s="20" t="s">
        <v>182</v>
      </c>
      <c r="S19" s="18" t="s">
        <v>182</v>
      </c>
      <c r="T19" s="20" t="s">
        <v>182</v>
      </c>
      <c r="U19" s="18" t="s">
        <v>182</v>
      </c>
      <c r="V19" s="20" t="s">
        <v>182</v>
      </c>
      <c r="W19" s="18" t="n">
        <v>384.6985001</v>
      </c>
      <c r="X19" s="20" t="n">
        <v>10.73687212</v>
      </c>
    </row>
    <row r="20" spans="1:24">
      <c r="A20" s="15" t="s">
        <v>195</v>
      </c>
      <c r="B20" s="17" t="n">
        <v>3371</v>
      </c>
      <c r="C20" s="18">
        <f>(81.0/B20*100)</f>
        <v/>
      </c>
      <c r="D20" s="19" t="n">
        <v>3290</v>
      </c>
      <c r="E20" s="18" t="n">
        <v>498.17800019</v>
      </c>
      <c r="F20" s="20" t="n">
        <v>2.97520079</v>
      </c>
      <c r="G20" s="18" t="n">
        <v>487.43475368</v>
      </c>
      <c r="H20" s="20" t="n">
        <v>3.01688494</v>
      </c>
      <c r="I20" s="18" t="n">
        <v>469.10829764</v>
      </c>
      <c r="J20" s="20" t="n">
        <v>5.21178301</v>
      </c>
      <c r="K20" s="18" t="n">
        <v>424.23674657</v>
      </c>
      <c r="L20" s="20" t="n">
        <v>15.63411545</v>
      </c>
      <c r="M20" s="18" t="n">
        <v>458.22925773</v>
      </c>
      <c r="N20" s="20" t="n">
        <v>35.18681084</v>
      </c>
      <c r="O20" s="18" t="s">
        <v>182</v>
      </c>
      <c r="P20" s="20" t="s">
        <v>182</v>
      </c>
      <c r="Q20" s="18" t="s">
        <v>182</v>
      </c>
      <c r="R20" s="20" t="s">
        <v>182</v>
      </c>
      <c r="S20" s="18" t="s">
        <v>182</v>
      </c>
      <c r="T20" s="20" t="s">
        <v>182</v>
      </c>
      <c r="U20" s="18" t="s">
        <v>182</v>
      </c>
      <c r="V20" s="20" t="s">
        <v>182</v>
      </c>
      <c r="W20" s="18" t="n">
        <v>417.73951696</v>
      </c>
      <c r="X20" s="20" t="n">
        <v>15.71229193</v>
      </c>
    </row>
    <row r="21" spans="1:24">
      <c r="A21" s="15" t="s">
        <v>196</v>
      </c>
      <c r="B21" s="17" t="n">
        <v>5741</v>
      </c>
      <c r="C21" s="18">
        <f>(77.0/B21*100)</f>
        <v/>
      </c>
      <c r="D21" s="19" t="n">
        <v>5664</v>
      </c>
      <c r="E21" s="18" t="n">
        <v>516.09037831</v>
      </c>
      <c r="F21" s="20" t="n">
        <v>2.81890184</v>
      </c>
      <c r="G21" s="18" t="n">
        <v>508.46802288</v>
      </c>
      <c r="H21" s="20" t="n">
        <v>2.49825313</v>
      </c>
      <c r="I21" s="18" t="n">
        <v>486.48151074</v>
      </c>
      <c r="J21" s="20" t="n">
        <v>2.98089598</v>
      </c>
      <c r="K21" s="18" t="n">
        <v>463.54778457</v>
      </c>
      <c r="L21" s="20" t="n">
        <v>7.16848344</v>
      </c>
      <c r="M21" s="18" t="n">
        <v>425.22975591</v>
      </c>
      <c r="N21" s="20" t="n">
        <v>16.92846555</v>
      </c>
      <c r="O21" s="18" t="n">
        <v>424.8487347</v>
      </c>
      <c r="P21" s="20" t="n">
        <v>29.04056888</v>
      </c>
      <c r="Q21" s="18" t="s">
        <v>182</v>
      </c>
      <c r="R21" s="20" t="s">
        <v>182</v>
      </c>
      <c r="S21" s="18" t="s">
        <v>182</v>
      </c>
      <c r="T21" s="20" t="s">
        <v>182</v>
      </c>
      <c r="U21" s="18" t="s">
        <v>182</v>
      </c>
      <c r="V21" s="20" t="s">
        <v>182</v>
      </c>
      <c r="W21" s="18" t="n">
        <v>456.73820572</v>
      </c>
      <c r="X21" s="20" t="n">
        <v>13.87741601</v>
      </c>
    </row>
    <row r="22" spans="1:24">
      <c r="A22" s="15" t="s">
        <v>197</v>
      </c>
      <c r="B22" s="17" t="n">
        <v>6598</v>
      </c>
      <c r="C22" s="18">
        <f>(99.0/B22*100)</f>
        <v/>
      </c>
      <c r="D22" s="19" t="n">
        <v>6499</v>
      </c>
      <c r="E22" s="18" t="n">
        <v>490.85680063</v>
      </c>
      <c r="F22" s="20" t="n">
        <v>3.95337014</v>
      </c>
      <c r="G22" s="18" t="n">
        <v>483.76729219</v>
      </c>
      <c r="H22" s="20" t="n">
        <v>4.40727031</v>
      </c>
      <c r="I22" s="18" t="n">
        <v>426.50407954</v>
      </c>
      <c r="J22" s="20" t="n">
        <v>7.04446146</v>
      </c>
      <c r="K22" s="18" t="n">
        <v>364.46997595</v>
      </c>
      <c r="L22" s="20" t="n">
        <v>9.59791042</v>
      </c>
      <c r="M22" s="18" t="n">
        <v>340.90066579</v>
      </c>
      <c r="N22" s="20" t="n">
        <v>19.07645792</v>
      </c>
      <c r="O22" s="18" t="n">
        <v>353.48150344</v>
      </c>
      <c r="P22" s="20" t="n">
        <v>10.04320883</v>
      </c>
      <c r="Q22" s="18" t="s">
        <v>182</v>
      </c>
      <c r="R22" s="20" t="s">
        <v>182</v>
      </c>
      <c r="S22" s="18" t="n">
        <v>465.3184081</v>
      </c>
      <c r="T22" s="20" t="n">
        <v>9.52311205</v>
      </c>
      <c r="U22" s="18" t="s">
        <v>182</v>
      </c>
      <c r="V22" s="20" t="s">
        <v>182</v>
      </c>
      <c r="W22" s="18" t="n">
        <v>379.93653388</v>
      </c>
      <c r="X22" s="20" t="n">
        <v>9.41978336</v>
      </c>
    </row>
    <row r="23" spans="1:24">
      <c r="A23" s="15" t="s">
        <v>198</v>
      </c>
      <c r="B23" s="17" t="n">
        <v>11583</v>
      </c>
      <c r="C23" s="18">
        <f>(509.0/B23*100)</f>
        <v/>
      </c>
      <c r="D23" s="19" t="n">
        <v>11074</v>
      </c>
      <c r="E23" s="18" t="n">
        <v>503.97958416</v>
      </c>
      <c r="F23" s="20" t="n">
        <v>3.84175966</v>
      </c>
      <c r="G23" s="18" t="n">
        <v>499.35915657</v>
      </c>
      <c r="H23" s="20" t="n">
        <v>3.59069458</v>
      </c>
      <c r="I23" s="18" t="n">
        <v>482.77846497</v>
      </c>
      <c r="J23" s="20" t="n">
        <v>4.2431952</v>
      </c>
      <c r="K23" s="18" t="n">
        <v>454.00152479</v>
      </c>
      <c r="L23" s="20" t="n">
        <v>7.262097</v>
      </c>
      <c r="M23" s="18" t="n">
        <v>385.66336597</v>
      </c>
      <c r="N23" s="20" t="n">
        <v>24.21830812</v>
      </c>
      <c r="O23" s="18" t="n">
        <v>458.71026959</v>
      </c>
      <c r="P23" s="20" t="n">
        <v>19.55759787</v>
      </c>
      <c r="Q23" s="18" t="s">
        <v>182</v>
      </c>
      <c r="R23" s="20" t="s">
        <v>182</v>
      </c>
      <c r="S23" s="18" t="s">
        <v>182</v>
      </c>
      <c r="T23" s="20" t="s">
        <v>182</v>
      </c>
      <c r="U23" s="18" t="s">
        <v>182</v>
      </c>
      <c r="V23" s="20" t="s">
        <v>182</v>
      </c>
      <c r="W23" s="18" t="n">
        <v>429.37980862</v>
      </c>
      <c r="X23" s="20" t="n">
        <v>10.86018684</v>
      </c>
    </row>
    <row r="24" spans="1:24">
      <c r="A24" s="15" t="s">
        <v>199</v>
      </c>
      <c r="B24" s="17" t="n">
        <v>6647</v>
      </c>
      <c r="C24" s="18">
        <f>(15.0/B24*100)</f>
        <v/>
      </c>
      <c r="D24" s="19" t="n">
        <v>6632</v>
      </c>
      <c r="E24" s="18" t="n">
        <v>550.24168485</v>
      </c>
      <c r="F24" s="20" t="n">
        <v>4.5770518</v>
      </c>
      <c r="G24" s="18" t="n">
        <v>539.9123312200001</v>
      </c>
      <c r="H24" s="20" t="n">
        <v>3.99796793</v>
      </c>
      <c r="I24" s="18" t="n">
        <v>536.1588276799999</v>
      </c>
      <c r="J24" s="20" t="n">
        <v>3.28524779</v>
      </c>
      <c r="K24" s="18" t="n">
        <v>505.30823174</v>
      </c>
      <c r="L24" s="20" t="n">
        <v>5.54256639</v>
      </c>
      <c r="M24" s="18" t="n">
        <v>452.96594408</v>
      </c>
      <c r="N24" s="20" t="n">
        <v>18.70275857</v>
      </c>
      <c r="O24" s="18" t="n">
        <v>437.355754</v>
      </c>
      <c r="P24" s="20" t="n">
        <v>17.09724105</v>
      </c>
      <c r="Q24" s="18" t="s">
        <v>182</v>
      </c>
      <c r="R24" s="20" t="s">
        <v>182</v>
      </c>
      <c r="S24" s="18" t="s">
        <v>182</v>
      </c>
      <c r="T24" s="20" t="s">
        <v>182</v>
      </c>
      <c r="U24" s="18" t="s">
        <v>182</v>
      </c>
      <c r="V24" s="20" t="s">
        <v>182</v>
      </c>
      <c r="W24" s="18" t="n">
        <v>418.64824666</v>
      </c>
      <c r="X24" s="20" t="n">
        <v>15.8494855</v>
      </c>
    </row>
    <row r="25" spans="1:24">
      <c r="A25" s="15" t="s">
        <v>200</v>
      </c>
      <c r="B25" s="17" t="n">
        <v>5581</v>
      </c>
      <c r="C25" s="18">
        <f>(28.0/B25*100)</f>
        <v/>
      </c>
      <c r="D25" s="19" t="n">
        <v>5553</v>
      </c>
      <c r="E25" s="18" t="n">
        <v>555.33167364</v>
      </c>
      <c r="F25" s="20" t="n">
        <v>4.99501608</v>
      </c>
      <c r="G25" s="18" t="n">
        <v>529.16404873</v>
      </c>
      <c r="H25" s="20" t="n">
        <v>4.1204151</v>
      </c>
      <c r="I25" s="18" t="n">
        <v>505.5594545</v>
      </c>
      <c r="J25" s="20" t="n">
        <v>3.84009703</v>
      </c>
      <c r="K25" s="18" t="n">
        <v>461.01429139</v>
      </c>
      <c r="L25" s="20" t="n">
        <v>7.42264121</v>
      </c>
      <c r="M25" s="18" t="n">
        <v>303.87477687</v>
      </c>
      <c r="N25" s="20" t="n">
        <v>89.42810145999999</v>
      </c>
      <c r="O25" s="18" t="n">
        <v>392.05635972</v>
      </c>
      <c r="P25" s="20" t="n">
        <v>35.90323828</v>
      </c>
      <c r="Q25" s="18" t="s">
        <v>182</v>
      </c>
      <c r="R25" s="20" t="s">
        <v>182</v>
      </c>
      <c r="S25" s="18" t="s">
        <v>182</v>
      </c>
      <c r="T25" s="20" t="s">
        <v>182</v>
      </c>
      <c r="U25" s="18" t="s">
        <v>182</v>
      </c>
      <c r="V25" s="20" t="s">
        <v>182</v>
      </c>
      <c r="W25" s="18" t="n">
        <v>497.16047461</v>
      </c>
      <c r="X25" s="20" t="n">
        <v>28.02906643</v>
      </c>
    </row>
    <row r="26" spans="1:24">
      <c r="A26" s="15" t="s">
        <v>201</v>
      </c>
      <c r="B26" s="17" t="n">
        <v>4869</v>
      </c>
      <c r="C26" s="18">
        <f>(98.0/B26*100)</f>
        <v/>
      </c>
      <c r="D26" s="19" t="n">
        <v>4771</v>
      </c>
      <c r="E26" s="18" t="n">
        <v>498.47193167</v>
      </c>
      <c r="F26" s="20" t="n">
        <v>2.77763612</v>
      </c>
      <c r="G26" s="18" t="n">
        <v>483.83214274</v>
      </c>
      <c r="H26" s="20" t="n">
        <v>2.52462236</v>
      </c>
      <c r="I26" s="18" t="n">
        <v>465.73402205</v>
      </c>
      <c r="J26" s="20" t="n">
        <v>3.39768608</v>
      </c>
      <c r="K26" s="18" t="n">
        <v>424.84766118</v>
      </c>
      <c r="L26" s="20" t="n">
        <v>9.21044079</v>
      </c>
      <c r="M26" s="18" t="s">
        <v>182</v>
      </c>
      <c r="N26" s="20" t="s">
        <v>182</v>
      </c>
      <c r="O26" s="18" t="s">
        <v>182</v>
      </c>
      <c r="P26" s="20" t="s">
        <v>182</v>
      </c>
      <c r="Q26" s="18" t="s">
        <v>182</v>
      </c>
      <c r="R26" s="20" t="s">
        <v>182</v>
      </c>
      <c r="S26" s="18" t="s">
        <v>182</v>
      </c>
      <c r="T26" s="20" t="s">
        <v>182</v>
      </c>
      <c r="U26" s="18" t="s">
        <v>182</v>
      </c>
      <c r="V26" s="20" t="s">
        <v>182</v>
      </c>
      <c r="W26" s="18" t="n">
        <v>434.60154886</v>
      </c>
      <c r="X26" s="20" t="n">
        <v>17.59247743</v>
      </c>
    </row>
    <row r="27" spans="1:24">
      <c r="A27" s="15" t="s">
        <v>202</v>
      </c>
      <c r="B27" s="17" t="n">
        <v>5299</v>
      </c>
      <c r="C27" s="18">
        <f>(166.0/B27*100)</f>
        <v/>
      </c>
      <c r="D27" s="19" t="n">
        <v>5133</v>
      </c>
      <c r="E27" s="18" t="n">
        <v>503.00472705</v>
      </c>
      <c r="F27" s="20" t="n">
        <v>3.39594169</v>
      </c>
      <c r="G27" s="18" t="n">
        <v>501.95519983</v>
      </c>
      <c r="H27" s="20" t="n">
        <v>2.55144608</v>
      </c>
      <c r="I27" s="18" t="n">
        <v>482.33308182</v>
      </c>
      <c r="J27" s="20" t="n">
        <v>2.28217818</v>
      </c>
      <c r="K27" s="18" t="n">
        <v>444.5644018</v>
      </c>
      <c r="L27" s="20" t="n">
        <v>5.12803758</v>
      </c>
      <c r="M27" s="18" t="n">
        <v>413.58306136</v>
      </c>
      <c r="N27" s="20" t="n">
        <v>24.57027119</v>
      </c>
      <c r="O27" s="18" t="n">
        <v>433.74807221</v>
      </c>
      <c r="P27" s="20" t="n">
        <v>14.3856779</v>
      </c>
      <c r="Q27" s="18" t="s">
        <v>182</v>
      </c>
      <c r="R27" s="20" t="s">
        <v>182</v>
      </c>
      <c r="S27" s="18" t="s">
        <v>182</v>
      </c>
      <c r="T27" s="20" t="s">
        <v>182</v>
      </c>
      <c r="U27" s="18" t="s">
        <v>182</v>
      </c>
      <c r="V27" s="20" t="s">
        <v>182</v>
      </c>
      <c r="W27" s="18" t="n">
        <v>418.72713458</v>
      </c>
      <c r="X27" s="20" t="n">
        <v>6.4766591</v>
      </c>
    </row>
    <row r="28" spans="1:24">
      <c r="A28" s="15" t="s">
        <v>203</v>
      </c>
      <c r="B28" s="17" t="n">
        <v>7568</v>
      </c>
      <c r="C28" s="18">
        <f>(127.0/B28*100)</f>
        <v/>
      </c>
      <c r="D28" s="19" t="n">
        <v>7441</v>
      </c>
      <c r="E28" s="18" t="n">
        <v>429.94836983</v>
      </c>
      <c r="F28" s="20" t="n">
        <v>4.19035576</v>
      </c>
      <c r="G28" s="18" t="n">
        <v>421.63534635</v>
      </c>
      <c r="H28" s="20" t="n">
        <v>2.69457209</v>
      </c>
      <c r="I28" s="18" t="n">
        <v>406.34311887</v>
      </c>
      <c r="J28" s="20" t="n">
        <v>2.4752822</v>
      </c>
      <c r="K28" s="18" t="n">
        <v>382.0238841</v>
      </c>
      <c r="L28" s="20" t="n">
        <v>3.93176856</v>
      </c>
      <c r="M28" s="18" t="n">
        <v>323.51683936</v>
      </c>
      <c r="N28" s="20" t="n">
        <v>14.68973901</v>
      </c>
      <c r="O28" s="18" t="n">
        <v>331.61953229</v>
      </c>
      <c r="P28" s="20" t="n">
        <v>9.41278149</v>
      </c>
      <c r="Q28" s="18" t="s">
        <v>182</v>
      </c>
      <c r="R28" s="20" t="s">
        <v>182</v>
      </c>
      <c r="S28" s="18" t="s">
        <v>182</v>
      </c>
      <c r="T28" s="20" t="s">
        <v>182</v>
      </c>
      <c r="U28" s="18" t="s">
        <v>182</v>
      </c>
      <c r="V28" s="20" t="s">
        <v>182</v>
      </c>
      <c r="W28" s="18" t="n">
        <v>341.16879499</v>
      </c>
      <c r="X28" s="20" t="n">
        <v>15.24844877</v>
      </c>
    </row>
    <row r="29" spans="1:24">
      <c r="A29" s="15" t="s">
        <v>204</v>
      </c>
      <c r="B29" s="17" t="n">
        <v>5385</v>
      </c>
      <c r="C29" s="18">
        <f>(36.0/B29*100)</f>
        <v/>
      </c>
      <c r="D29" s="19" t="n">
        <v>5349</v>
      </c>
      <c r="E29" s="18" t="n">
        <v>516.41288174</v>
      </c>
      <c r="F29" s="20" t="n">
        <v>3.00635251</v>
      </c>
      <c r="G29" s="18" t="n">
        <v>523.68415595</v>
      </c>
      <c r="H29" s="20" t="n">
        <v>2.70749461</v>
      </c>
      <c r="I29" s="18" t="n">
        <v>506.29715202</v>
      </c>
      <c r="J29" s="20" t="n">
        <v>3.72698484</v>
      </c>
      <c r="K29" s="18" t="n">
        <v>476.61660176</v>
      </c>
      <c r="L29" s="20" t="n">
        <v>14.57083974</v>
      </c>
      <c r="M29" s="18" t="n">
        <v>389.1528</v>
      </c>
      <c r="N29" s="20" t="n">
        <v>15.93250453</v>
      </c>
      <c r="O29" s="18" t="n">
        <v>388.67614524</v>
      </c>
      <c r="P29" s="20" t="n">
        <v>42.43001082</v>
      </c>
      <c r="Q29" s="18" t="s">
        <v>182</v>
      </c>
      <c r="R29" s="20" t="s">
        <v>182</v>
      </c>
      <c r="S29" s="18" t="n">
        <v>335.3902018</v>
      </c>
      <c r="T29" s="20" t="n">
        <v>12.1685767</v>
      </c>
      <c r="U29" s="18" t="s">
        <v>182</v>
      </c>
      <c r="V29" s="20" t="s">
        <v>182</v>
      </c>
      <c r="W29" s="18" t="n">
        <v>419.05940672</v>
      </c>
      <c r="X29" s="20" t="n">
        <v>16.93167584</v>
      </c>
    </row>
    <row r="30" spans="1:24">
      <c r="A30" s="15" t="s">
        <v>205</v>
      </c>
      <c r="B30" s="17" t="n">
        <v>4520</v>
      </c>
      <c r="C30" s="18">
        <f>(514.0/B30*100)</f>
        <v/>
      </c>
      <c r="D30" s="19" t="n">
        <v>4006</v>
      </c>
      <c r="E30" s="18" t="n">
        <v>505.78664621</v>
      </c>
      <c r="F30" s="20" t="n">
        <v>3.08834343</v>
      </c>
      <c r="G30" s="18" t="n">
        <v>501.32773896</v>
      </c>
      <c r="H30" s="20" t="n">
        <v>3.10528736</v>
      </c>
      <c r="I30" s="18" t="n">
        <v>483.8960818</v>
      </c>
      <c r="J30" s="20" t="n">
        <v>4.5795353</v>
      </c>
      <c r="K30" s="18" t="n">
        <v>448.43253244</v>
      </c>
      <c r="L30" s="20" t="n">
        <v>8.274025330000001</v>
      </c>
      <c r="M30" s="18" t="n">
        <v>465.35111894</v>
      </c>
      <c r="N30" s="20" t="n">
        <v>31.31851648</v>
      </c>
      <c r="O30" s="18" t="n">
        <v>416.62079913</v>
      </c>
      <c r="P30" s="20" t="n">
        <v>23.35845308</v>
      </c>
      <c r="Q30" s="18" t="s">
        <v>182</v>
      </c>
      <c r="R30" s="20" t="s">
        <v>182</v>
      </c>
      <c r="S30" s="18" t="s">
        <v>182</v>
      </c>
      <c r="T30" s="20" t="s">
        <v>182</v>
      </c>
      <c r="U30" s="18" t="s">
        <v>182</v>
      </c>
      <c r="V30" s="20" t="s">
        <v>182</v>
      </c>
      <c r="W30" s="18" t="n">
        <v>419.73604128</v>
      </c>
      <c r="X30" s="20" t="n">
        <v>10.25144656</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516.06579497</v>
      </c>
      <c r="F32" s="20" t="n">
        <v>3.22229804</v>
      </c>
      <c r="G32" s="18" t="n">
        <v>505.02422551</v>
      </c>
      <c r="H32" s="20" t="n">
        <v>2.77140909</v>
      </c>
      <c r="I32" s="18" t="n">
        <v>480.69020242</v>
      </c>
      <c r="J32" s="20" t="n">
        <v>4.55020624</v>
      </c>
      <c r="K32" s="18" t="n">
        <v>414.16235826</v>
      </c>
      <c r="L32" s="20" t="n">
        <v>12.42427618</v>
      </c>
      <c r="M32" s="18" t="n">
        <v>394.47187016</v>
      </c>
      <c r="N32" s="20" t="n">
        <v>55.63400093</v>
      </c>
      <c r="O32" s="18" t="n">
        <v>459.37468581</v>
      </c>
      <c r="P32" s="20" t="n">
        <v>28.13902873</v>
      </c>
      <c r="Q32" s="18" t="s">
        <v>182</v>
      </c>
      <c r="R32" s="20" t="s">
        <v>182</v>
      </c>
      <c r="S32" s="18" t="s">
        <v>182</v>
      </c>
      <c r="T32" s="20" t="s">
        <v>182</v>
      </c>
      <c r="U32" s="18" t="s">
        <v>182</v>
      </c>
      <c r="V32" s="20" t="s">
        <v>182</v>
      </c>
      <c r="W32" s="18" t="n">
        <v>404.28739449</v>
      </c>
      <c r="X32" s="20" t="n">
        <v>22.97491809</v>
      </c>
    </row>
    <row r="33" spans="1:24">
      <c r="A33" s="15" t="s">
        <v>208</v>
      </c>
      <c r="B33" s="17" t="n">
        <v>7325</v>
      </c>
      <c r="C33" s="18">
        <f>(226.0/B33*100)</f>
        <v/>
      </c>
      <c r="D33" s="19" t="n">
        <v>7099</v>
      </c>
      <c r="E33" s="18" t="n">
        <v>507.74104118</v>
      </c>
      <c r="F33" s="20" t="n">
        <v>3.80921422</v>
      </c>
      <c r="G33" s="18" t="n">
        <v>494.91768322</v>
      </c>
      <c r="H33" s="20" t="n">
        <v>2.6818296</v>
      </c>
      <c r="I33" s="18" t="n">
        <v>478.77374893</v>
      </c>
      <c r="J33" s="20" t="n">
        <v>3.96387996</v>
      </c>
      <c r="K33" s="18" t="n">
        <v>422.26953536</v>
      </c>
      <c r="L33" s="20" t="n">
        <v>9.337896539999999</v>
      </c>
      <c r="M33" s="18" t="n">
        <v>397.41496889</v>
      </c>
      <c r="N33" s="20" t="n">
        <v>53.66104225</v>
      </c>
      <c r="O33" s="18" t="n">
        <v>385.2957023</v>
      </c>
      <c r="P33" s="20" t="n">
        <v>29.52119482</v>
      </c>
      <c r="Q33" s="18" t="s">
        <v>182</v>
      </c>
      <c r="R33" s="20" t="s">
        <v>182</v>
      </c>
      <c r="S33" s="18" t="s">
        <v>182</v>
      </c>
      <c r="T33" s="20" t="s">
        <v>182</v>
      </c>
      <c r="U33" s="18" t="s">
        <v>182</v>
      </c>
      <c r="V33" s="20" t="s">
        <v>182</v>
      </c>
      <c r="W33" s="18" t="n">
        <v>412.33986745</v>
      </c>
      <c r="X33" s="20" t="n">
        <v>15.01229679</v>
      </c>
    </row>
    <row r="34" spans="1:24">
      <c r="A34" s="15" t="s">
        <v>209</v>
      </c>
      <c r="B34" s="17" t="n">
        <v>6350</v>
      </c>
      <c r="C34" s="18">
        <f>(81.0/B34*100)</f>
        <v/>
      </c>
      <c r="D34" s="19" t="n">
        <v>6269</v>
      </c>
      <c r="E34" s="18" t="n">
        <v>490.21304847</v>
      </c>
      <c r="F34" s="20" t="n">
        <v>4.23136288</v>
      </c>
      <c r="G34" s="18" t="n">
        <v>492.38660644</v>
      </c>
      <c r="H34" s="20" t="n">
        <v>2.95547276</v>
      </c>
      <c r="I34" s="18" t="n">
        <v>471.74926411</v>
      </c>
      <c r="J34" s="20" t="n">
        <v>3.70765778</v>
      </c>
      <c r="K34" s="18" t="n">
        <v>417.83387693</v>
      </c>
      <c r="L34" s="20" t="n">
        <v>7.45032244</v>
      </c>
      <c r="M34" s="18" t="n">
        <v>404.50723374</v>
      </c>
      <c r="N34" s="20" t="n">
        <v>31.68906877</v>
      </c>
      <c r="O34" s="18" t="n">
        <v>379.07328183</v>
      </c>
      <c r="P34" s="20" t="n">
        <v>14.0777645</v>
      </c>
      <c r="Q34" s="18" t="s">
        <v>182</v>
      </c>
      <c r="R34" s="20" t="s">
        <v>182</v>
      </c>
      <c r="S34" s="18" t="n">
        <v>336.51078337</v>
      </c>
      <c r="T34" s="20" t="n">
        <v>12.24828707</v>
      </c>
      <c r="U34" s="18" t="s">
        <v>182</v>
      </c>
      <c r="V34" s="20" t="s">
        <v>182</v>
      </c>
      <c r="W34" s="18" t="n">
        <v>384.29439674</v>
      </c>
      <c r="X34" s="20" t="n">
        <v>13.43190555</v>
      </c>
    </row>
    <row r="35" spans="1:24">
      <c r="A35" s="15" t="s">
        <v>210</v>
      </c>
      <c r="B35" s="17" t="n">
        <v>6406</v>
      </c>
      <c r="C35" s="18">
        <f>(68.0/B35*100)</f>
        <v/>
      </c>
      <c r="D35" s="19" t="n">
        <v>6338</v>
      </c>
      <c r="E35" s="18" t="n">
        <v>521.26577978</v>
      </c>
      <c r="F35" s="20" t="n">
        <v>2.47055073</v>
      </c>
      <c r="G35" s="18" t="n">
        <v>516.09780442</v>
      </c>
      <c r="H35" s="20" t="n">
        <v>2.00449044</v>
      </c>
      <c r="I35" s="18" t="n">
        <v>494.37249899</v>
      </c>
      <c r="J35" s="20" t="n">
        <v>3.88688469</v>
      </c>
      <c r="K35" s="18" t="n">
        <v>472.34598386</v>
      </c>
      <c r="L35" s="20" t="n">
        <v>13.14609594</v>
      </c>
      <c r="M35" s="18" t="n">
        <v>423.17678132</v>
      </c>
      <c r="N35" s="20" t="n">
        <v>15.74056999</v>
      </c>
      <c r="O35" s="18" t="n">
        <v>456.28947541</v>
      </c>
      <c r="P35" s="20" t="n">
        <v>18.93491365</v>
      </c>
      <c r="Q35" s="18" t="s">
        <v>182</v>
      </c>
      <c r="R35" s="20" t="s">
        <v>182</v>
      </c>
      <c r="S35" s="18" t="n">
        <v>349.78970242</v>
      </c>
      <c r="T35" s="20" t="n">
        <v>6.90672373</v>
      </c>
      <c r="U35" s="18" t="s">
        <v>182</v>
      </c>
      <c r="V35" s="20" t="s">
        <v>182</v>
      </c>
      <c r="W35" s="18" t="n">
        <v>434.26270096</v>
      </c>
      <c r="X35" s="20" t="n">
        <v>9.535997549999999</v>
      </c>
    </row>
    <row r="36" spans="1:24">
      <c r="A36" s="15" t="s">
        <v>211</v>
      </c>
      <c r="B36" s="17" t="n">
        <v>6736</v>
      </c>
      <c r="C36" s="18">
        <f>(46.0/B36*100)</f>
        <v/>
      </c>
      <c r="D36" s="19" t="n">
        <v>6690</v>
      </c>
      <c r="E36" s="18" t="n">
        <v>500.72534729</v>
      </c>
      <c r="F36" s="20" t="n">
        <v>2.96205769</v>
      </c>
      <c r="G36" s="18" t="n">
        <v>487.65986857</v>
      </c>
      <c r="H36" s="20" t="n">
        <v>2.42683811</v>
      </c>
      <c r="I36" s="18" t="n">
        <v>471.63335989</v>
      </c>
      <c r="J36" s="20" t="n">
        <v>3.73511582</v>
      </c>
      <c r="K36" s="18" t="n">
        <v>420.63340678</v>
      </c>
      <c r="L36" s="20" t="n">
        <v>9.43150715</v>
      </c>
      <c r="M36" s="18" t="n">
        <v>429.2137752</v>
      </c>
      <c r="N36" s="20" t="n">
        <v>29.96285403</v>
      </c>
      <c r="O36" s="18" t="n">
        <v>415.69116087</v>
      </c>
      <c r="P36" s="20" t="n">
        <v>19.29217902</v>
      </c>
      <c r="Q36" s="18" t="s">
        <v>182</v>
      </c>
      <c r="R36" s="20" t="s">
        <v>182</v>
      </c>
      <c r="S36" s="18" t="s">
        <v>182</v>
      </c>
      <c r="T36" s="20" t="s">
        <v>182</v>
      </c>
      <c r="U36" s="18" t="s">
        <v>182</v>
      </c>
      <c r="V36" s="20" t="s">
        <v>182</v>
      </c>
      <c r="W36" s="18" t="n">
        <v>432.36217991</v>
      </c>
      <c r="X36" s="20" t="n">
        <v>12.010068</v>
      </c>
    </row>
    <row r="37" spans="1:24">
      <c r="A37" s="15" t="s">
        <v>212</v>
      </c>
      <c r="B37" s="17" t="n">
        <v>5458</v>
      </c>
      <c r="C37" s="18">
        <f>(233.0/B37*100)</f>
        <v/>
      </c>
      <c r="D37" s="19" t="n">
        <v>5225</v>
      </c>
      <c r="E37" s="18" t="n">
        <v>504.43280606</v>
      </c>
      <c r="F37" s="20" t="n">
        <v>3.21446796</v>
      </c>
      <c r="G37" s="18" t="n">
        <v>500.32157163</v>
      </c>
      <c r="H37" s="20" t="n">
        <v>3.4556903</v>
      </c>
      <c r="I37" s="18" t="n">
        <v>471.15158034</v>
      </c>
      <c r="J37" s="20" t="n">
        <v>6.70137872</v>
      </c>
      <c r="K37" s="18" t="n">
        <v>405.98777998</v>
      </c>
      <c r="L37" s="20" t="n">
        <v>13.9312153</v>
      </c>
      <c r="M37" s="18" t="n">
        <v>409.34049837</v>
      </c>
      <c r="N37" s="20" t="n">
        <v>26.30088466</v>
      </c>
      <c r="O37" s="18" t="n">
        <v>389.21190398</v>
      </c>
      <c r="P37" s="20" t="n">
        <v>22.35314496</v>
      </c>
      <c r="Q37" s="18" t="s">
        <v>182</v>
      </c>
      <c r="R37" s="20" t="s">
        <v>182</v>
      </c>
      <c r="S37" s="18" t="s">
        <v>182</v>
      </c>
      <c r="T37" s="20" t="s">
        <v>182</v>
      </c>
      <c r="U37" s="18" t="s">
        <v>182</v>
      </c>
      <c r="V37" s="20" t="s">
        <v>182</v>
      </c>
      <c r="W37" s="18" t="n">
        <v>416.05646023</v>
      </c>
      <c r="X37" s="20" t="n">
        <v>9.175141610000001</v>
      </c>
    </row>
    <row r="38" spans="1:24">
      <c r="A38" s="15" t="s">
        <v>213</v>
      </c>
      <c r="B38" s="17" t="n">
        <v>5860</v>
      </c>
      <c r="C38" s="18">
        <f>(62.0/B38*100)</f>
        <v/>
      </c>
      <c r="D38" s="19" t="n">
        <v>5798</v>
      </c>
      <c r="E38" s="18" t="n">
        <v>530.30335318</v>
      </c>
      <c r="F38" s="20" t="n">
        <v>4.89900134</v>
      </c>
      <c r="G38" s="18" t="n">
        <v>534.9093765699999</v>
      </c>
      <c r="H38" s="20" t="n">
        <v>3.11973238</v>
      </c>
      <c r="I38" s="18" t="n">
        <v>512.80718215</v>
      </c>
      <c r="J38" s="20" t="n">
        <v>3.67495571</v>
      </c>
      <c r="K38" s="18" t="n">
        <v>476.15400626</v>
      </c>
      <c r="L38" s="20" t="n">
        <v>6.46478232</v>
      </c>
      <c r="M38" s="18" t="n">
        <v>456.30151715</v>
      </c>
      <c r="N38" s="20" t="n">
        <v>34.45662098</v>
      </c>
      <c r="O38" s="18" t="n">
        <v>423.77334755</v>
      </c>
      <c r="P38" s="20" t="n">
        <v>19.6152984</v>
      </c>
      <c r="Q38" s="18" t="s">
        <v>182</v>
      </c>
      <c r="R38" s="20" t="s">
        <v>182</v>
      </c>
      <c r="S38" s="18" t="s">
        <v>182</v>
      </c>
      <c r="T38" s="20" t="s">
        <v>182</v>
      </c>
      <c r="U38" s="18" t="s">
        <v>182</v>
      </c>
      <c r="V38" s="20" t="s">
        <v>182</v>
      </c>
      <c r="W38" s="18" t="n">
        <v>467.09276022</v>
      </c>
      <c r="X38" s="20" t="n">
        <v>10.99364407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(5668.0/B40*100)</f>
        <v/>
      </c>
      <c r="D40" s="19" t="n">
        <v>8489</v>
      </c>
      <c r="E40" s="18" t="n">
        <v>502.05340736</v>
      </c>
      <c r="F40" s="20" t="n">
        <v>3.65219054</v>
      </c>
      <c r="G40" s="18" t="n">
        <v>497.80846345</v>
      </c>
      <c r="H40" s="20" t="n">
        <v>3.19721249</v>
      </c>
      <c r="I40" s="18" t="n">
        <v>485.70958187</v>
      </c>
      <c r="J40" s="20" t="n">
        <v>4.7491403</v>
      </c>
      <c r="K40" s="18" t="n">
        <v>412.00813405</v>
      </c>
      <c r="L40" s="20" t="n">
        <v>12.39590131</v>
      </c>
      <c r="M40" s="18" t="n">
        <v>387.3132577</v>
      </c>
      <c r="N40" s="20" t="n">
        <v>26.22096906</v>
      </c>
      <c r="O40" s="18" t="n">
        <v>408.69474018</v>
      </c>
      <c r="P40" s="20" t="n">
        <v>29.40753755</v>
      </c>
      <c r="Q40" s="18" t="s">
        <v>182</v>
      </c>
      <c r="R40" s="20" t="s">
        <v>182</v>
      </c>
      <c r="S40" s="18" t="n">
        <v>491.16464222</v>
      </c>
      <c r="T40" s="20" t="n">
        <v>2.5540442</v>
      </c>
      <c r="U40" s="18" t="s">
        <v>182</v>
      </c>
      <c r="V40" s="20" t="s">
        <v>182</v>
      </c>
      <c r="W40" s="18" t="n">
        <v>405.99134365</v>
      </c>
      <c r="X40" s="20" t="n">
        <v>9.82552263</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(2752.0/B46*100)</f>
        <v/>
      </c>
      <c r="D46" s="19" t="n">
        <v>20389</v>
      </c>
      <c r="E46" s="18" t="n">
        <v>407.89944015</v>
      </c>
      <c r="F46" s="20" t="n">
        <v>4.45524546</v>
      </c>
      <c r="G46" s="18" t="n">
        <v>402.89942041</v>
      </c>
      <c r="H46" s="20" t="n">
        <v>3.42089132</v>
      </c>
      <c r="I46" s="18" t="n">
        <v>374.91004563</v>
      </c>
      <c r="J46" s="20" t="n">
        <v>3.7865282</v>
      </c>
      <c r="K46" s="18" t="n">
        <v>328.24672254</v>
      </c>
      <c r="L46" s="20" t="n">
        <v>4.70351208</v>
      </c>
      <c r="M46" s="18" t="n">
        <v>309.19001986</v>
      </c>
      <c r="N46" s="20" t="n">
        <v>10.50302641</v>
      </c>
      <c r="O46" s="18" t="n">
        <v>284.46388749</v>
      </c>
      <c r="P46" s="20" t="n">
        <v>12.06045404</v>
      </c>
      <c r="Q46" s="18" t="s">
        <v>182</v>
      </c>
      <c r="R46" s="20" t="s">
        <v>182</v>
      </c>
      <c r="S46" s="18" t="s">
        <v>182</v>
      </c>
      <c r="T46" s="20" t="s">
        <v>182</v>
      </c>
      <c r="U46" s="18" t="s">
        <v>182</v>
      </c>
      <c r="V46" s="20" t="s">
        <v>182</v>
      </c>
      <c r="W46" s="18" t="n">
        <v>359.806407</v>
      </c>
      <c r="X46" s="20" t="n">
        <v>4.93336813</v>
      </c>
    </row>
    <row r="47" spans="1:24">
      <c r="A47" s="15" t="s">
        <v>222</v>
      </c>
      <c r="B47" s="17" t="n">
        <v>5928</v>
      </c>
      <c r="C47" s="18">
        <f>(120.0/B47*100)</f>
        <v/>
      </c>
      <c r="D47" s="19" t="n">
        <v>5808</v>
      </c>
      <c r="E47" s="18" t="n">
        <v>464.45801218</v>
      </c>
      <c r="F47" s="20" t="n">
        <v>4.38193549</v>
      </c>
      <c r="G47" s="18" t="n">
        <v>450.55553126</v>
      </c>
      <c r="H47" s="20" t="n">
        <v>3.98868329</v>
      </c>
      <c r="I47" s="18" t="n">
        <v>422.12558781</v>
      </c>
      <c r="J47" s="20" t="n">
        <v>5.91226581</v>
      </c>
      <c r="K47" s="18" t="n">
        <v>363.13024748</v>
      </c>
      <c r="L47" s="20" t="n">
        <v>8.868763319999999</v>
      </c>
      <c r="M47" s="18" t="n">
        <v>387.14424448</v>
      </c>
      <c r="N47" s="20" t="n">
        <v>17.28906597</v>
      </c>
      <c r="O47" s="18" t="n">
        <v>351.05817057</v>
      </c>
      <c r="P47" s="20" t="n">
        <v>12.61946813</v>
      </c>
      <c r="Q47" s="18" t="s">
        <v>182</v>
      </c>
      <c r="R47" s="20" t="s">
        <v>182</v>
      </c>
      <c r="S47" s="18" t="s">
        <v>182</v>
      </c>
      <c r="T47" s="20" t="s">
        <v>182</v>
      </c>
      <c r="U47" s="18" t="s">
        <v>182</v>
      </c>
      <c r="V47" s="20" t="s">
        <v>182</v>
      </c>
      <c r="W47" s="18" t="n">
        <v>379.7693346</v>
      </c>
      <c r="X47" s="20" t="n">
        <v>6.72148105</v>
      </c>
    </row>
    <row r="48" spans="1:24">
      <c r="A48" s="15" t="s">
        <v>223</v>
      </c>
      <c r="B48" s="17" t="n">
        <v>9841</v>
      </c>
      <c r="C48" s="18">
        <f>(20.0/B48*100)</f>
        <v/>
      </c>
      <c r="D48" s="19" t="n">
        <v>9821</v>
      </c>
      <c r="E48" s="18" t="n">
        <v>586.19362431</v>
      </c>
      <c r="F48" s="20" t="n">
        <v>7.71490016</v>
      </c>
      <c r="G48" s="18" t="n">
        <v>570.60716216</v>
      </c>
      <c r="H48" s="20" t="n">
        <v>5.43150744</v>
      </c>
      <c r="I48" s="18" t="n">
        <v>533.81518423</v>
      </c>
      <c r="J48" s="20" t="n">
        <v>5.00844283</v>
      </c>
      <c r="K48" s="18" t="n">
        <v>469.46997737</v>
      </c>
      <c r="L48" s="20" t="n">
        <v>5.09539627</v>
      </c>
      <c r="M48" s="18" t="n">
        <v>453.85482053</v>
      </c>
      <c r="N48" s="20" t="n">
        <v>17.52634977</v>
      </c>
      <c r="O48" s="18" t="n">
        <v>379.37826934</v>
      </c>
      <c r="P48" s="20" t="n">
        <v>11.07715242</v>
      </c>
      <c r="Q48" s="18" t="s">
        <v>182</v>
      </c>
      <c r="R48" s="20" t="s">
        <v>182</v>
      </c>
      <c r="S48" s="18" t="s">
        <v>182</v>
      </c>
      <c r="T48" s="20" t="s">
        <v>182</v>
      </c>
      <c r="U48" s="18" t="s">
        <v>182</v>
      </c>
      <c r="V48" s="20" t="s">
        <v>182</v>
      </c>
      <c r="W48" s="18" t="n">
        <v>468.94445928</v>
      </c>
      <c r="X48" s="20" t="n">
        <v>42.81546589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(1010.0/B50*100)</f>
        <v/>
      </c>
      <c r="D50" s="19" t="n">
        <v>10785</v>
      </c>
      <c r="E50" s="18" t="n">
        <v>415.30842308</v>
      </c>
      <c r="F50" s="20" t="n">
        <v>3.5489966</v>
      </c>
      <c r="G50" s="18" t="n">
        <v>404.32010796</v>
      </c>
      <c r="H50" s="20" t="n">
        <v>2.39605643</v>
      </c>
      <c r="I50" s="18" t="n">
        <v>385.33013751</v>
      </c>
      <c r="J50" s="20" t="n">
        <v>3.16123908</v>
      </c>
      <c r="K50" s="18" t="n">
        <v>349.57041453</v>
      </c>
      <c r="L50" s="20" t="n">
        <v>4.75044188</v>
      </c>
      <c r="M50" s="18" t="n">
        <v>314.81207679</v>
      </c>
      <c r="N50" s="20" t="n">
        <v>20.38582169</v>
      </c>
      <c r="O50" s="18" t="n">
        <v>309.38214635</v>
      </c>
      <c r="P50" s="20" t="n">
        <v>11.65830352</v>
      </c>
      <c r="Q50" s="18" t="s">
        <v>182</v>
      </c>
      <c r="R50" s="20" t="s">
        <v>182</v>
      </c>
      <c r="S50" s="18" t="s">
        <v>182</v>
      </c>
      <c r="T50" s="20" t="s">
        <v>182</v>
      </c>
      <c r="U50" s="18" t="s">
        <v>182</v>
      </c>
      <c r="V50" s="20" t="s">
        <v>182</v>
      </c>
      <c r="W50" s="18" t="n">
        <v>363.57433556</v>
      </c>
      <c r="X50" s="20" t="n">
        <v>8.549707550000001</v>
      </c>
    </row>
    <row r="51" spans="1:24">
      <c r="A51" s="15" t="s">
        <v>226</v>
      </c>
      <c r="B51" s="17" t="n">
        <v>6866</v>
      </c>
      <c r="C51" s="18">
        <f>(115.0/B51*100)</f>
        <v/>
      </c>
      <c r="D51" s="19" t="n">
        <v>6751</v>
      </c>
      <c r="E51" s="18" t="n">
        <v>426.38356381</v>
      </c>
      <c r="F51" s="20" t="n">
        <v>3.87871991</v>
      </c>
      <c r="G51" s="18" t="n">
        <v>408.49279903</v>
      </c>
      <c r="H51" s="20" t="n">
        <v>2.82848782</v>
      </c>
      <c r="I51" s="18" t="n">
        <v>393.8448998</v>
      </c>
      <c r="J51" s="20" t="n">
        <v>3.6976887</v>
      </c>
      <c r="K51" s="18" t="n">
        <v>370.05515745</v>
      </c>
      <c r="L51" s="20" t="n">
        <v>4.18274358</v>
      </c>
      <c r="M51" s="18" t="n">
        <v>364.06284746</v>
      </c>
      <c r="N51" s="20" t="n">
        <v>17.2938551</v>
      </c>
      <c r="O51" s="18" t="n">
        <v>338.45012167</v>
      </c>
      <c r="P51" s="20" t="n">
        <v>17.18682088</v>
      </c>
      <c r="Q51" s="18" t="s">
        <v>182</v>
      </c>
      <c r="R51" s="20" t="s">
        <v>182</v>
      </c>
      <c r="S51" s="18" t="n">
        <v>380.5422133</v>
      </c>
      <c r="T51" s="20" t="n">
        <v>4.31283207</v>
      </c>
      <c r="U51" s="18" t="s">
        <v>182</v>
      </c>
      <c r="V51" s="20" t="s">
        <v>182</v>
      </c>
      <c r="W51" s="18" t="n">
        <v>380.10154165</v>
      </c>
      <c r="X51" s="20" t="n">
        <v>6.2285518</v>
      </c>
    </row>
    <row r="52" spans="1:24">
      <c r="A52" s="15" t="s">
        <v>227</v>
      </c>
      <c r="B52" s="17" t="n">
        <v>5809</v>
      </c>
      <c r="C52" s="18">
        <f>(118.0/B52*100)</f>
        <v/>
      </c>
      <c r="D52" s="19" t="n">
        <v>5691</v>
      </c>
      <c r="E52" s="18" t="n">
        <v>477.07266655</v>
      </c>
      <c r="F52" s="20" t="n">
        <v>3.8024343</v>
      </c>
      <c r="G52" s="18" t="n">
        <v>466.96372476</v>
      </c>
      <c r="H52" s="20" t="n">
        <v>3.06427418</v>
      </c>
      <c r="I52" s="18" t="n">
        <v>448.88477569</v>
      </c>
      <c r="J52" s="20" t="n">
        <v>4.25811886</v>
      </c>
      <c r="K52" s="18" t="n">
        <v>390.5546758</v>
      </c>
      <c r="L52" s="20" t="n">
        <v>10.97725879</v>
      </c>
      <c r="M52" s="18" t="n">
        <v>385.08062247</v>
      </c>
      <c r="N52" s="20" t="n">
        <v>43.41819155</v>
      </c>
      <c r="O52" s="18" t="n">
        <v>376.4202098</v>
      </c>
      <c r="P52" s="20" t="n">
        <v>22.91895151</v>
      </c>
      <c r="Q52" s="18" t="s">
        <v>182</v>
      </c>
      <c r="R52" s="20" t="s">
        <v>182</v>
      </c>
      <c r="S52" s="18" t="s">
        <v>182</v>
      </c>
      <c r="T52" s="20" t="s">
        <v>182</v>
      </c>
      <c r="U52" s="18" t="s">
        <v>182</v>
      </c>
      <c r="V52" s="20" t="s">
        <v>182</v>
      </c>
      <c r="W52" s="18" t="n">
        <v>383.34582272</v>
      </c>
      <c r="X52" s="20" t="n">
        <v>11.80007462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(453.0/B54*100)</f>
        <v/>
      </c>
      <c r="D54" s="19" t="n">
        <v>4287</v>
      </c>
      <c r="E54" s="18" t="n">
        <v>353.79410018</v>
      </c>
      <c r="F54" s="20" t="n">
        <v>5.45160318</v>
      </c>
      <c r="G54" s="18" t="n">
        <v>354.62682125</v>
      </c>
      <c r="H54" s="20" t="n">
        <v>3.76787933</v>
      </c>
      <c r="I54" s="18" t="n">
        <v>326.13870202</v>
      </c>
      <c r="J54" s="20" t="n">
        <v>3.32596272</v>
      </c>
      <c r="K54" s="18" t="n">
        <v>295.95707978</v>
      </c>
      <c r="L54" s="20" t="n">
        <v>3.35417571</v>
      </c>
      <c r="M54" s="18" t="n">
        <v>277.97907383</v>
      </c>
      <c r="N54" s="20" t="n">
        <v>11.54194376</v>
      </c>
      <c r="O54" s="18" t="n">
        <v>287.6604697</v>
      </c>
      <c r="P54" s="20" t="n">
        <v>9.120625710000001</v>
      </c>
      <c r="Q54" s="18" t="s">
        <v>182</v>
      </c>
      <c r="R54" s="20" t="s">
        <v>182</v>
      </c>
      <c r="S54" s="18" t="s">
        <v>182</v>
      </c>
      <c r="T54" s="20" t="s">
        <v>182</v>
      </c>
      <c r="U54" s="18" t="s">
        <v>182</v>
      </c>
      <c r="V54" s="20" t="s">
        <v>182</v>
      </c>
      <c r="W54" s="18" t="n">
        <v>297.97210259</v>
      </c>
      <c r="X54" s="20" t="n">
        <v>5.71015108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557.02587196</v>
      </c>
      <c r="F56" s="20" t="n">
        <v>3.25653288</v>
      </c>
      <c r="G56" s="18" t="n">
        <v>552.2839849</v>
      </c>
      <c r="H56" s="20" t="n">
        <v>3.15070973</v>
      </c>
      <c r="I56" s="18" t="n">
        <v>528.78561825</v>
      </c>
      <c r="J56" s="20" t="n">
        <v>5.45597011</v>
      </c>
      <c r="K56" s="18" t="n">
        <v>473.12623161</v>
      </c>
      <c r="L56" s="20" t="n">
        <v>11.23195361</v>
      </c>
      <c r="M56" s="18" t="n">
        <v>431.7798819</v>
      </c>
      <c r="N56" s="20" t="n">
        <v>25.35803213</v>
      </c>
      <c r="O56" s="18" t="n">
        <v>469.66514609</v>
      </c>
      <c r="P56" s="20" t="n">
        <v>16.61451933</v>
      </c>
      <c r="Q56" s="18" t="s">
        <v>182</v>
      </c>
      <c r="R56" s="20" t="s">
        <v>182</v>
      </c>
      <c r="S56" s="18" t="s">
        <v>182</v>
      </c>
      <c r="T56" s="20" t="s">
        <v>182</v>
      </c>
      <c r="U56" s="18" t="s">
        <v>182</v>
      </c>
      <c r="V56" s="20" t="s">
        <v>182</v>
      </c>
      <c r="W56" s="18" t="n">
        <v>466.26336534</v>
      </c>
      <c r="X56" s="20" t="n">
        <v>22.97643141</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(258.0/B61*100)</f>
        <v/>
      </c>
      <c r="D61" s="19" t="n">
        <v>6267</v>
      </c>
      <c r="E61" s="18" t="n">
        <v>493.53099674</v>
      </c>
      <c r="F61" s="20" t="n">
        <v>3.08799355</v>
      </c>
      <c r="G61" s="18" t="n">
        <v>478.25859996</v>
      </c>
      <c r="H61" s="20" t="n">
        <v>2.83389879</v>
      </c>
      <c r="I61" s="18" t="n">
        <v>463.01791144</v>
      </c>
      <c r="J61" s="20" t="n">
        <v>4.65904366</v>
      </c>
      <c r="K61" s="18" t="n">
        <v>409.13896438</v>
      </c>
      <c r="L61" s="20" t="n">
        <v>12.67323084</v>
      </c>
      <c r="M61" s="18" t="n">
        <v>406.05923778</v>
      </c>
      <c r="N61" s="20" t="n">
        <v>23.55706467</v>
      </c>
      <c r="O61" s="18" t="n">
        <v>412.79041495</v>
      </c>
      <c r="P61" s="20" t="n">
        <v>15.55189954</v>
      </c>
      <c r="Q61" s="18" t="s">
        <v>182</v>
      </c>
      <c r="R61" s="20" t="s">
        <v>182</v>
      </c>
      <c r="S61" s="18" t="s">
        <v>182</v>
      </c>
      <c r="T61" s="20" t="s">
        <v>182</v>
      </c>
      <c r="U61" s="18" t="s">
        <v>182</v>
      </c>
      <c r="V61" s="20" t="s">
        <v>182</v>
      </c>
      <c r="W61" s="18" t="n">
        <v>407.57152135</v>
      </c>
      <c r="X61" s="20" t="n">
        <v>10.0524137</v>
      </c>
    </row>
    <row r="62" spans="1:24">
      <c r="A62" s="15" t="s">
        <v>237</v>
      </c>
      <c r="B62" s="17" t="n">
        <v>4476</v>
      </c>
      <c r="C62" s="18">
        <f>(5.0/B62*100)</f>
        <v/>
      </c>
      <c r="D62" s="19" t="n">
        <v>4471</v>
      </c>
      <c r="E62" s="18" t="n">
        <v>549.68147597</v>
      </c>
      <c r="F62" s="20" t="n">
        <v>2.36971982</v>
      </c>
      <c r="G62" s="18" t="n">
        <v>547.6880834</v>
      </c>
      <c r="H62" s="20" t="n">
        <v>1.55783081</v>
      </c>
      <c r="I62" s="18" t="n">
        <v>532.21766108</v>
      </c>
      <c r="J62" s="20" t="n">
        <v>3.98297883</v>
      </c>
      <c r="K62" s="18" t="n">
        <v>501.26060733</v>
      </c>
      <c r="L62" s="20" t="n">
        <v>9.58195083</v>
      </c>
      <c r="M62" s="18" t="n">
        <v>418.60735</v>
      </c>
      <c r="N62" s="20" t="n">
        <v>70.17825049</v>
      </c>
      <c r="O62" s="18" t="n">
        <v>492.5715519</v>
      </c>
      <c r="P62" s="20" t="n">
        <v>17.55575261</v>
      </c>
      <c r="Q62" s="18" t="s">
        <v>182</v>
      </c>
      <c r="R62" s="20" t="s">
        <v>182</v>
      </c>
      <c r="S62" s="18" t="s">
        <v>182</v>
      </c>
      <c r="T62" s="20" t="s">
        <v>182</v>
      </c>
      <c r="U62" s="18" t="s">
        <v>182</v>
      </c>
      <c r="V62" s="20" t="s">
        <v>182</v>
      </c>
      <c r="W62" s="18" t="n">
        <v>502.47303678</v>
      </c>
      <c r="X62" s="20" t="n">
        <v>33.39612007</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(23.0/B67*100)</f>
        <v/>
      </c>
      <c r="D67" s="19" t="n">
        <v>6948</v>
      </c>
      <c r="E67" s="18" t="n">
        <v>427.49059103</v>
      </c>
      <c r="F67" s="20" t="n">
        <v>4.76766564</v>
      </c>
      <c r="G67" s="18" t="n">
        <v>411.11758093</v>
      </c>
      <c r="H67" s="20" t="n">
        <v>3.43369121</v>
      </c>
      <c r="I67" s="18" t="n">
        <v>384.77652401</v>
      </c>
      <c r="J67" s="20" t="n">
        <v>3.22722823</v>
      </c>
      <c r="K67" s="18" t="n">
        <v>342.7339771</v>
      </c>
      <c r="L67" s="20" t="n">
        <v>3.03806487</v>
      </c>
      <c r="M67" s="18" t="n">
        <v>309.53385086</v>
      </c>
      <c r="N67" s="20" t="n">
        <v>8.1778286</v>
      </c>
      <c r="O67" s="18" t="n">
        <v>303.84785217</v>
      </c>
      <c r="P67" s="20" t="n">
        <v>8.663461910000001</v>
      </c>
      <c r="Q67" s="18" t="s">
        <v>182</v>
      </c>
      <c r="R67" s="20" t="s">
        <v>182</v>
      </c>
      <c r="S67" s="18" t="s">
        <v>182</v>
      </c>
      <c r="T67" s="20" t="s">
        <v>182</v>
      </c>
      <c r="U67" s="18" t="s">
        <v>182</v>
      </c>
      <c r="V67" s="20" t="s">
        <v>182</v>
      </c>
      <c r="W67" s="18" t="n">
        <v>346.69606411</v>
      </c>
      <c r="X67" s="20" t="n">
        <v>20.18836487</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508.00400919</v>
      </c>
      <c r="F70" s="20" t="n">
        <v>4.21649304</v>
      </c>
      <c r="G70" s="18" t="n">
        <v>501.56600771</v>
      </c>
      <c r="H70" s="20" t="n">
        <v>3.62447574</v>
      </c>
      <c r="I70" s="18" t="n">
        <v>483.11654502</v>
      </c>
      <c r="J70" s="20" t="n">
        <v>4.66325798</v>
      </c>
      <c r="K70" s="18" t="n">
        <v>468.05083103</v>
      </c>
      <c r="L70" s="20" t="n">
        <v>8.54610785</v>
      </c>
      <c r="M70" s="18" t="n">
        <v>426.17950537</v>
      </c>
      <c r="N70" s="20" t="n">
        <v>28.33052265</v>
      </c>
      <c r="O70" s="18" t="n">
        <v>454.95534387</v>
      </c>
      <c r="P70" s="20" t="n">
        <v>16.73197951</v>
      </c>
      <c r="Q70" s="18" t="s">
        <v>182</v>
      </c>
      <c r="R70" s="20" t="s">
        <v>182</v>
      </c>
      <c r="S70" s="18" t="s">
        <v>182</v>
      </c>
      <c r="T70" s="20" t="s">
        <v>182</v>
      </c>
      <c r="U70" s="18" t="s">
        <v>182</v>
      </c>
      <c r="V70" s="20" t="s">
        <v>182</v>
      </c>
      <c r="W70" s="18" t="n">
        <v>437.72054976</v>
      </c>
      <c r="X70" s="20" t="n">
        <v>7.92285115</v>
      </c>
    </row>
    <row r="71" spans="1:24">
      <c r="A71" s="15" t="s">
        <v>246</v>
      </c>
      <c r="B71" s="17" t="n">
        <v>6115</v>
      </c>
      <c r="C71" s="18">
        <f>(110.0/B71*100)</f>
        <v/>
      </c>
      <c r="D71" s="19" t="n">
        <v>6005</v>
      </c>
      <c r="E71" s="18" t="n">
        <v>581.35034135</v>
      </c>
      <c r="F71" s="20" t="n">
        <v>3.91174572</v>
      </c>
      <c r="G71" s="18" t="n">
        <v>570.28194778</v>
      </c>
      <c r="H71" s="20" t="n">
        <v>2.27087606</v>
      </c>
      <c r="I71" s="18" t="n">
        <v>547.91105659</v>
      </c>
      <c r="J71" s="20" t="n">
        <v>2.82727173</v>
      </c>
      <c r="K71" s="18" t="n">
        <v>509.48972235</v>
      </c>
      <c r="L71" s="20" t="n">
        <v>7.24742664</v>
      </c>
      <c r="M71" s="18" t="n">
        <v>474.3395402</v>
      </c>
      <c r="N71" s="20" t="n">
        <v>34.52153143</v>
      </c>
      <c r="O71" s="18" t="n">
        <v>478.19921099</v>
      </c>
      <c r="P71" s="20" t="n">
        <v>17.49214051</v>
      </c>
      <c r="Q71" s="18" t="s">
        <v>182</v>
      </c>
      <c r="R71" s="20" t="s">
        <v>182</v>
      </c>
      <c r="S71" s="18" t="s">
        <v>182</v>
      </c>
      <c r="T71" s="20" t="s">
        <v>182</v>
      </c>
      <c r="U71" s="18" t="s">
        <v>182</v>
      </c>
      <c r="V71" s="20" t="s">
        <v>182</v>
      </c>
      <c r="W71" s="18" t="n">
        <v>485.82886822</v>
      </c>
      <c r="X71" s="20" t="n">
        <v>19.94144384</v>
      </c>
    </row>
    <row r="72" spans="1:24">
      <c r="A72" s="15" t="s">
        <v>247</v>
      </c>
      <c r="B72" s="17" t="n">
        <v>7708</v>
      </c>
      <c r="C72" s="18">
        <f>(8.0/B72*100)</f>
        <v/>
      </c>
      <c r="D72" s="19" t="n">
        <v>7700</v>
      </c>
      <c r="E72" s="18" t="n">
        <v>568.46312821</v>
      </c>
      <c r="F72" s="20" t="n">
        <v>4.40870899</v>
      </c>
      <c r="G72" s="18" t="n">
        <v>549.48629879</v>
      </c>
      <c r="H72" s="20" t="n">
        <v>3.46984992</v>
      </c>
      <c r="I72" s="18" t="n">
        <v>528.56114043</v>
      </c>
      <c r="J72" s="20" t="n">
        <v>3.86692084</v>
      </c>
      <c r="K72" s="18" t="n">
        <v>469.19346969</v>
      </c>
      <c r="L72" s="20" t="n">
        <v>7.7291635</v>
      </c>
      <c r="M72" s="18" t="n">
        <v>324.83390496</v>
      </c>
      <c r="N72" s="20" t="n">
        <v>36.97688438</v>
      </c>
      <c r="O72" s="18" t="n">
        <v>397.26229727</v>
      </c>
      <c r="P72" s="20" t="n">
        <v>19.0006931</v>
      </c>
      <c r="Q72" s="18" t="s">
        <v>182</v>
      </c>
      <c r="R72" s="20" t="s">
        <v>182</v>
      </c>
      <c r="S72" s="18" t="s">
        <v>182</v>
      </c>
      <c r="T72" s="20" t="s">
        <v>182</v>
      </c>
      <c r="U72" s="18" t="s">
        <v>182</v>
      </c>
      <c r="V72" s="20" t="s">
        <v>182</v>
      </c>
      <c r="W72" s="18" t="n">
        <v>458.68386051</v>
      </c>
      <c r="X72" s="20" t="n">
        <v>47.08904489</v>
      </c>
    </row>
    <row r="73" spans="1:24">
      <c r="A73" s="15" t="s">
        <v>248</v>
      </c>
      <c r="B73" s="17" t="n">
        <v>8249</v>
      </c>
      <c r="C73" s="18">
        <f>(229.0/B73*100)</f>
        <v/>
      </c>
      <c r="D73" s="19" t="n">
        <v>8020</v>
      </c>
      <c r="E73" s="18" t="n">
        <v>439.49669713</v>
      </c>
      <c r="F73" s="20" t="n">
        <v>6.33341053</v>
      </c>
      <c r="G73" s="18" t="n">
        <v>425.50186041</v>
      </c>
      <c r="H73" s="20" t="n">
        <v>3.56653207</v>
      </c>
      <c r="I73" s="18" t="n">
        <v>411.60867611</v>
      </c>
      <c r="J73" s="20" t="n">
        <v>3.44546204</v>
      </c>
      <c r="K73" s="18" t="n">
        <v>383.72936947</v>
      </c>
      <c r="L73" s="20" t="n">
        <v>4.96914267</v>
      </c>
      <c r="M73" s="18" t="n">
        <v>334.96651494</v>
      </c>
      <c r="N73" s="20" t="n">
        <v>21.79581601</v>
      </c>
      <c r="O73" s="18" t="n">
        <v>373.56292305</v>
      </c>
      <c r="P73" s="20" t="n">
        <v>8.33863586</v>
      </c>
      <c r="Q73" s="18" t="s">
        <v>182</v>
      </c>
      <c r="R73" s="20" t="s">
        <v>182</v>
      </c>
      <c r="S73" s="18" t="s">
        <v>182</v>
      </c>
      <c r="T73" s="20" t="s">
        <v>182</v>
      </c>
      <c r="U73" s="18" t="s">
        <v>182</v>
      </c>
      <c r="V73" s="20" t="s">
        <v>182</v>
      </c>
      <c r="W73" s="18" t="n">
        <v>365.0150082</v>
      </c>
      <c r="X73" s="20" t="n">
        <v>13.81745096</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(271.0/B77*100)</f>
        <v/>
      </c>
      <c r="D77" s="19" t="n">
        <v>5791</v>
      </c>
      <c r="E77" s="18" t="n">
        <v>438.39123375</v>
      </c>
      <c r="F77" s="20" t="n">
        <v>4.15385906</v>
      </c>
      <c r="G77" s="18" t="n">
        <v>423.89746796</v>
      </c>
      <c r="H77" s="20" t="n">
        <v>2.5280953</v>
      </c>
      <c r="I77" s="18" t="n">
        <v>398.79585229</v>
      </c>
      <c r="J77" s="20" t="n">
        <v>3.48254568</v>
      </c>
      <c r="K77" s="18" t="n">
        <v>346.64143369</v>
      </c>
      <c r="L77" s="20" t="n">
        <v>9.36876891</v>
      </c>
      <c r="M77" s="18" t="n">
        <v>386.54801211</v>
      </c>
      <c r="N77" s="20" t="n">
        <v>28.8241776</v>
      </c>
      <c r="O77" s="18" t="n">
        <v>351.09429102</v>
      </c>
      <c r="P77" s="20" t="n">
        <v>14.79109672</v>
      </c>
      <c r="Q77" s="18" t="s">
        <v>182</v>
      </c>
      <c r="R77" s="20" t="s">
        <v>182</v>
      </c>
      <c r="S77" s="18" t="s">
        <v>182</v>
      </c>
      <c r="T77" s="20" t="s">
        <v>182</v>
      </c>
      <c r="U77" s="18" t="s">
        <v>182</v>
      </c>
      <c r="V77" s="20" t="s">
        <v>182</v>
      </c>
      <c r="W77" s="18" t="n">
        <v>373.43651968</v>
      </c>
      <c r="X77" s="20" t="n">
        <v>5.56468127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299</v>
      </c>
    </row>
    <row customHeight="1" ht="30" r="4" spans="1:24">
      <c r="A4" s="6" t="n"/>
      <c r="B4" s="7" t="s">
        <v>165</v>
      </c>
      <c r="C4" s="7" t="s">
        <v>166</v>
      </c>
      <c r="D4" s="8" t="s">
        <v>165</v>
      </c>
      <c r="E4" s="9" t="s">
        <v>292</v>
      </c>
      <c r="F4" s="10" t="n"/>
      <c r="G4" s="9" t="s">
        <v>293</v>
      </c>
      <c r="H4" s="10" t="n"/>
      <c r="I4" s="9" t="s">
        <v>294</v>
      </c>
      <c r="J4" s="10" t="n"/>
      <c r="K4" s="9" t="s">
        <v>295</v>
      </c>
      <c r="L4" s="10" t="n"/>
      <c r="M4" s="9" t="s">
        <v>300</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(1100.0/B7*100)</f>
        <v/>
      </c>
      <c r="D7" s="19" t="n">
        <v>13430</v>
      </c>
      <c r="E7" s="18" t="n">
        <v>502.73955383</v>
      </c>
      <c r="F7" s="20" t="n">
        <v>2.99867759</v>
      </c>
      <c r="G7" s="18" t="n">
        <v>508.13176596</v>
      </c>
      <c r="H7" s="20" t="n">
        <v>2.01550702</v>
      </c>
      <c r="I7" s="18" t="n">
        <v>488.29957726</v>
      </c>
      <c r="J7" s="20" t="n">
        <v>2.39201509</v>
      </c>
      <c r="K7" s="18" t="n">
        <v>446.80130616</v>
      </c>
      <c r="L7" s="20" t="n">
        <v>5.47919707</v>
      </c>
      <c r="M7" s="18" t="n">
        <v>412.59796147</v>
      </c>
      <c r="N7" s="20" t="n">
        <v>29.0937007</v>
      </c>
      <c r="O7" s="18" t="n">
        <v>388.11866311</v>
      </c>
      <c r="P7" s="20" t="n">
        <v>15.08149247</v>
      </c>
      <c r="Q7" s="18" t="s">
        <v>182</v>
      </c>
      <c r="R7" s="20" t="s">
        <v>182</v>
      </c>
      <c r="S7" s="18" t="s">
        <v>182</v>
      </c>
      <c r="T7" s="20" t="s">
        <v>182</v>
      </c>
      <c r="U7" s="18" t="s">
        <v>182</v>
      </c>
      <c r="V7" s="20" t="s">
        <v>182</v>
      </c>
      <c r="W7" s="18" t="n">
        <v>437.9015574</v>
      </c>
      <c r="X7" s="20" t="n">
        <v>7.71096766</v>
      </c>
    </row>
    <row r="8" spans="1:24">
      <c r="A8" s="15" t="s">
        <v>183</v>
      </c>
      <c r="B8" s="17" t="n">
        <v>7007</v>
      </c>
      <c r="C8" s="18">
        <f>(137.0/B8*100)</f>
        <v/>
      </c>
      <c r="D8" s="19" t="n">
        <v>6870</v>
      </c>
      <c r="E8" s="18" t="n">
        <v>499.67166156</v>
      </c>
      <c r="F8" s="20" t="n">
        <v>6.04848835</v>
      </c>
      <c r="G8" s="18" t="n">
        <v>510.26786118</v>
      </c>
      <c r="H8" s="20" t="n">
        <v>3.42934641</v>
      </c>
      <c r="I8" s="18" t="n">
        <v>497.40890135</v>
      </c>
      <c r="J8" s="20" t="n">
        <v>2.95497393</v>
      </c>
      <c r="K8" s="18" t="n">
        <v>474.31741334</v>
      </c>
      <c r="L8" s="20" t="n">
        <v>5.14330868</v>
      </c>
      <c r="M8" s="18" t="n">
        <v>438.37932679</v>
      </c>
      <c r="N8" s="20" t="n">
        <v>24.41856476</v>
      </c>
      <c r="O8" s="18" t="n">
        <v>431.33135579</v>
      </c>
      <c r="P8" s="20" t="n">
        <v>28.63360248</v>
      </c>
      <c r="Q8" s="18" t="s">
        <v>182</v>
      </c>
      <c r="R8" s="20" t="s">
        <v>182</v>
      </c>
      <c r="S8" s="18" t="n">
        <v>301.63126691</v>
      </c>
      <c r="T8" s="20" t="n">
        <v>25.14921031</v>
      </c>
      <c r="U8" s="18" t="s">
        <v>182</v>
      </c>
      <c r="V8" s="20" t="s">
        <v>182</v>
      </c>
      <c r="W8" s="18" t="n">
        <v>416.20076984</v>
      </c>
      <c r="X8" s="20" t="n">
        <v>10.83989786</v>
      </c>
    </row>
    <row r="9" spans="1:24">
      <c r="A9" s="15" t="s">
        <v>184</v>
      </c>
      <c r="B9" s="17" t="n">
        <v>9651</v>
      </c>
      <c r="C9" s="18">
        <f>(524.0/B9*100)</f>
        <v/>
      </c>
      <c r="D9" s="19" t="n">
        <v>9127</v>
      </c>
      <c r="E9" s="18" t="n">
        <v>518.95773706</v>
      </c>
      <c r="F9" s="20" t="n">
        <v>3.79732034</v>
      </c>
      <c r="G9" s="18" t="n">
        <v>522.88631982</v>
      </c>
      <c r="H9" s="20" t="n">
        <v>2.70847646</v>
      </c>
      <c r="I9" s="18" t="n">
        <v>512.6470619200001</v>
      </c>
      <c r="J9" s="20" t="n">
        <v>2.86075126</v>
      </c>
      <c r="K9" s="18" t="n">
        <v>479.80600024</v>
      </c>
      <c r="L9" s="20" t="n">
        <v>5.31162949</v>
      </c>
      <c r="M9" s="18" t="n">
        <v>418.78411616</v>
      </c>
      <c r="N9" s="20" t="n">
        <v>29.25316495</v>
      </c>
      <c r="O9" s="18" t="n">
        <v>434.12804464</v>
      </c>
      <c r="P9" s="20" t="n">
        <v>42.04427122</v>
      </c>
      <c r="Q9" s="18" t="s">
        <v>182</v>
      </c>
      <c r="R9" s="20" t="s">
        <v>182</v>
      </c>
      <c r="S9" s="18" t="n">
        <v>357.98454354</v>
      </c>
      <c r="T9" s="20" t="n">
        <v>11.51846445</v>
      </c>
      <c r="U9" s="18" t="s">
        <v>182</v>
      </c>
      <c r="V9" s="20" t="s">
        <v>182</v>
      </c>
      <c r="W9" s="18" t="n">
        <v>424.90728838</v>
      </c>
      <c r="X9" s="20" t="n">
        <v>10.30191773</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(108.0/B11*100)</f>
        <v/>
      </c>
      <c r="D11" s="19" t="n">
        <v>6945</v>
      </c>
      <c r="E11" s="18" t="n">
        <v>439.51303944</v>
      </c>
      <c r="F11" s="20" t="n">
        <v>4.88506851</v>
      </c>
      <c r="G11" s="18" t="n">
        <v>437.01538886</v>
      </c>
      <c r="H11" s="20" t="n">
        <v>3.08516585</v>
      </c>
      <c r="I11" s="18" t="n">
        <v>418.55965747</v>
      </c>
      <c r="J11" s="20" t="n">
        <v>3.12206906</v>
      </c>
      <c r="K11" s="18" t="n">
        <v>376.47979135</v>
      </c>
      <c r="L11" s="20" t="n">
        <v>5.5240094</v>
      </c>
      <c r="M11" s="18" t="n">
        <v>338.8334398</v>
      </c>
      <c r="N11" s="20" t="n">
        <v>32.82606094</v>
      </c>
      <c r="O11" s="18" t="n">
        <v>327.62067624</v>
      </c>
      <c r="P11" s="20" t="n">
        <v>23.85874784</v>
      </c>
      <c r="Q11" s="18" t="s">
        <v>182</v>
      </c>
      <c r="R11" s="20" t="s">
        <v>182</v>
      </c>
      <c r="S11" s="18" t="s">
        <v>182</v>
      </c>
      <c r="T11" s="20" t="s">
        <v>182</v>
      </c>
      <c r="U11" s="18" t="s">
        <v>182</v>
      </c>
      <c r="V11" s="20" t="s">
        <v>182</v>
      </c>
      <c r="W11" s="18" t="n">
        <v>384.02017023</v>
      </c>
      <c r="X11" s="20" t="n">
        <v>9.061491050000001</v>
      </c>
    </row>
    <row r="12" spans="1:24">
      <c r="A12" s="15" t="s">
        <v>187</v>
      </c>
      <c r="B12" s="17" t="n">
        <v>6894</v>
      </c>
      <c r="C12" s="18">
        <f>(125.0/B12*100)</f>
        <v/>
      </c>
      <c r="D12" s="19" t="n">
        <v>6769</v>
      </c>
      <c r="E12" s="18" t="n">
        <v>492.05392962</v>
      </c>
      <c r="F12" s="20" t="n">
        <v>4.57513222</v>
      </c>
      <c r="G12" s="18" t="n">
        <v>506.39997136</v>
      </c>
      <c r="H12" s="20" t="n">
        <v>2.4738571</v>
      </c>
      <c r="I12" s="18" t="n">
        <v>491.46430565</v>
      </c>
      <c r="J12" s="20" t="n">
        <v>2.96645021</v>
      </c>
      <c r="K12" s="18" t="n">
        <v>474.00229396</v>
      </c>
      <c r="L12" s="20" t="n">
        <v>6.49681285</v>
      </c>
      <c r="M12" s="18" t="n">
        <v>406.88274433</v>
      </c>
      <c r="N12" s="20" t="n">
        <v>23.83876232</v>
      </c>
      <c r="O12" s="18" t="n">
        <v>428.30653466</v>
      </c>
      <c r="P12" s="20" t="n">
        <v>25.45177241</v>
      </c>
      <c r="Q12" s="18" t="s">
        <v>182</v>
      </c>
      <c r="R12" s="20" t="s">
        <v>182</v>
      </c>
      <c r="S12" s="18" t="n">
        <v>340.98506961</v>
      </c>
      <c r="T12" s="20" t="n">
        <v>12.52444664</v>
      </c>
      <c r="U12" s="18" t="s">
        <v>182</v>
      </c>
      <c r="V12" s="20" t="s">
        <v>182</v>
      </c>
      <c r="W12" s="18" t="n">
        <v>417.58583911</v>
      </c>
      <c r="X12" s="20" t="n">
        <v>13.17466554</v>
      </c>
    </row>
    <row r="13" spans="1:24">
      <c r="A13" s="15" t="s">
        <v>188</v>
      </c>
      <c r="B13" s="17" t="n">
        <v>7161</v>
      </c>
      <c r="C13" s="18">
        <f>(310.0/B13*100)</f>
        <v/>
      </c>
      <c r="D13" s="19" t="n">
        <v>6851</v>
      </c>
      <c r="E13" s="18" t="n">
        <v>515.6053067</v>
      </c>
      <c r="F13" s="20" t="n">
        <v>3.11988152</v>
      </c>
      <c r="G13" s="18" t="n">
        <v>519.00574194</v>
      </c>
      <c r="H13" s="20" t="n">
        <v>2.44924936</v>
      </c>
      <c r="I13" s="18" t="n">
        <v>515.90984932</v>
      </c>
      <c r="J13" s="20" t="n">
        <v>3.96248786</v>
      </c>
      <c r="K13" s="18" t="n">
        <v>484.62263847</v>
      </c>
      <c r="L13" s="20" t="n">
        <v>19.25629982</v>
      </c>
      <c r="M13" s="18" t="n">
        <v>435.03935439</v>
      </c>
      <c r="N13" s="20" t="n">
        <v>31.00711849</v>
      </c>
      <c r="O13" s="18" t="n">
        <v>403.46505939</v>
      </c>
      <c r="P13" s="20" t="n">
        <v>16.7949963</v>
      </c>
      <c r="Q13" s="18" t="s">
        <v>182</v>
      </c>
      <c r="R13" s="20" t="s">
        <v>182</v>
      </c>
      <c r="S13" s="18" t="n">
        <v>447.51533769</v>
      </c>
      <c r="T13" s="20" t="n">
        <v>5.97365007</v>
      </c>
      <c r="U13" s="18" t="s">
        <v>182</v>
      </c>
      <c r="V13" s="20" t="s">
        <v>182</v>
      </c>
      <c r="W13" s="18" t="n">
        <v>448.93411619</v>
      </c>
      <c r="X13" s="20" t="n">
        <v>7.87297858</v>
      </c>
    </row>
    <row r="14" spans="1:24">
      <c r="A14" s="15" t="s">
        <v>189</v>
      </c>
      <c r="B14" s="17" t="n">
        <v>5587</v>
      </c>
      <c r="C14" s="18">
        <f>(189.0/B14*100)</f>
        <v/>
      </c>
      <c r="D14" s="19" t="n">
        <v>5398</v>
      </c>
      <c r="E14" s="18" t="n">
        <v>531.58160543</v>
      </c>
      <c r="F14" s="20" t="n">
        <v>2.99272402</v>
      </c>
      <c r="G14" s="18" t="n">
        <v>520.24148046</v>
      </c>
      <c r="H14" s="20" t="n">
        <v>2.48717762</v>
      </c>
      <c r="I14" s="18" t="n">
        <v>510.1271847</v>
      </c>
      <c r="J14" s="20" t="n">
        <v>3.72167731</v>
      </c>
      <c r="K14" s="18" t="n">
        <v>488.7756358</v>
      </c>
      <c r="L14" s="20" t="n">
        <v>8.572247709999999</v>
      </c>
      <c r="M14" s="18" t="n">
        <v>463.95553648</v>
      </c>
      <c r="N14" s="20" t="n">
        <v>24.05041195</v>
      </c>
      <c r="O14" s="18" t="n">
        <v>422.7798821</v>
      </c>
      <c r="P14" s="20" t="n">
        <v>14.90176457</v>
      </c>
      <c r="Q14" s="18" t="s">
        <v>182</v>
      </c>
      <c r="R14" s="20" t="s">
        <v>182</v>
      </c>
      <c r="S14" s="18" t="s">
        <v>182</v>
      </c>
      <c r="T14" s="20" t="s">
        <v>182</v>
      </c>
      <c r="U14" s="18" t="s">
        <v>182</v>
      </c>
      <c r="V14" s="20" t="s">
        <v>182</v>
      </c>
      <c r="W14" s="18" t="n">
        <v>452.72332361</v>
      </c>
      <c r="X14" s="20" t="n">
        <v>19.61723758</v>
      </c>
    </row>
    <row r="15" spans="1:24">
      <c r="A15" s="15" t="s">
        <v>190</v>
      </c>
      <c r="B15" s="17" t="n">
        <v>5882</v>
      </c>
      <c r="C15" s="18">
        <f>(138.0/B15*100)</f>
        <v/>
      </c>
      <c r="D15" s="19" t="n">
        <v>5744</v>
      </c>
      <c r="E15" s="18" t="n">
        <v>509.82861022</v>
      </c>
      <c r="F15" s="20" t="n">
        <v>3.00500591</v>
      </c>
      <c r="G15" s="18" t="n">
        <v>520.08210291</v>
      </c>
      <c r="H15" s="20" t="n">
        <v>2.4496719</v>
      </c>
      <c r="I15" s="18" t="n">
        <v>509.46818303</v>
      </c>
      <c r="J15" s="20" t="n">
        <v>4.04759299</v>
      </c>
      <c r="K15" s="18" t="n">
        <v>471.14865069</v>
      </c>
      <c r="L15" s="20" t="n">
        <v>13.17188329</v>
      </c>
      <c r="M15" s="18" t="n">
        <v>397.78090101</v>
      </c>
      <c r="N15" s="20" t="n">
        <v>24.84271869</v>
      </c>
      <c r="O15" s="18" t="n">
        <v>390.64671061</v>
      </c>
      <c r="P15" s="20" t="n">
        <v>25.21597104</v>
      </c>
      <c r="Q15" s="18" t="s">
        <v>182</v>
      </c>
      <c r="R15" s="20" t="s">
        <v>182</v>
      </c>
      <c r="S15" s="18" t="n">
        <v>368.85220715</v>
      </c>
      <c r="T15" s="20" t="n">
        <v>14.5875493</v>
      </c>
      <c r="U15" s="18" t="s">
        <v>182</v>
      </c>
      <c r="V15" s="20" t="s">
        <v>182</v>
      </c>
      <c r="W15" s="18" t="n">
        <v>457.85896319</v>
      </c>
      <c r="X15" s="20" t="n">
        <v>12.40909404</v>
      </c>
    </row>
    <row r="16" spans="1:24">
      <c r="A16" s="15" t="s">
        <v>191</v>
      </c>
      <c r="B16" s="17" t="n">
        <v>6108</v>
      </c>
      <c r="C16" s="18">
        <f>(253.0/B16*100)</f>
        <v/>
      </c>
      <c r="D16" s="19" t="n">
        <v>5855</v>
      </c>
      <c r="E16" s="18" t="n">
        <v>493.87667299</v>
      </c>
      <c r="F16" s="20" t="n">
        <v>4.13244057</v>
      </c>
      <c r="G16" s="18" t="n">
        <v>507.77408905</v>
      </c>
      <c r="H16" s="20" t="n">
        <v>2.6492947</v>
      </c>
      <c r="I16" s="18" t="n">
        <v>500.9051591</v>
      </c>
      <c r="J16" s="20" t="n">
        <v>2.89258529</v>
      </c>
      <c r="K16" s="18" t="n">
        <v>451.41137339</v>
      </c>
      <c r="L16" s="20" t="n">
        <v>6.5297657</v>
      </c>
      <c r="M16" s="18" t="n">
        <v>356.73460754</v>
      </c>
      <c r="N16" s="20" t="n">
        <v>26.95558576</v>
      </c>
      <c r="O16" s="18" t="n">
        <v>357.17090442</v>
      </c>
      <c r="P16" s="20" t="n">
        <v>17.03892866</v>
      </c>
      <c r="Q16" s="18" t="s">
        <v>182</v>
      </c>
      <c r="R16" s="20" t="s">
        <v>182</v>
      </c>
      <c r="S16" s="18" t="s">
        <v>182</v>
      </c>
      <c r="T16" s="20" t="s">
        <v>182</v>
      </c>
      <c r="U16" s="18" t="s">
        <v>182</v>
      </c>
      <c r="V16" s="20" t="s">
        <v>182</v>
      </c>
      <c r="W16" s="18" t="n">
        <v>396.30702416</v>
      </c>
      <c r="X16" s="20" t="n">
        <v>9.725095939999999</v>
      </c>
    </row>
    <row r="17" spans="1:24">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n">
        <v>362.96139732</v>
      </c>
      <c r="T17" s="20" t="n">
        <v>12.64520278</v>
      </c>
      <c r="U17" s="18" t="s">
        <v>182</v>
      </c>
      <c r="V17" s="20" t="s">
        <v>182</v>
      </c>
      <c r="W17" s="18" t="s">
        <v>182</v>
      </c>
      <c r="X17" s="20" t="s">
        <v>182</v>
      </c>
    </row>
    <row r="18" spans="1:24">
      <c r="A18" s="15" t="s">
        <v>193</v>
      </c>
      <c r="B18" s="17" t="n">
        <v>5532</v>
      </c>
      <c r="C18" s="18">
        <f>(38.0/B18*100)</f>
        <v/>
      </c>
      <c r="D18" s="19" t="n">
        <v>5494</v>
      </c>
      <c r="E18" s="18" t="n">
        <v>459.32191543</v>
      </c>
      <c r="F18" s="20" t="n">
        <v>6.32486573</v>
      </c>
      <c r="G18" s="18" t="n">
        <v>467.23349899</v>
      </c>
      <c r="H18" s="20" t="n">
        <v>4.3884092</v>
      </c>
      <c r="I18" s="18" t="n">
        <v>462.74626303</v>
      </c>
      <c r="J18" s="20" t="n">
        <v>3.2528336</v>
      </c>
      <c r="K18" s="18" t="n">
        <v>417.26054562</v>
      </c>
      <c r="L18" s="20" t="n">
        <v>6.21699242</v>
      </c>
      <c r="M18" s="18" t="n">
        <v>382.80693569</v>
      </c>
      <c r="N18" s="20" t="n">
        <v>30.23448033</v>
      </c>
      <c r="O18" s="18" t="n">
        <v>358.73236946</v>
      </c>
      <c r="P18" s="20" t="n">
        <v>16.39771243</v>
      </c>
      <c r="Q18" s="18" t="s">
        <v>182</v>
      </c>
      <c r="R18" s="20" t="s">
        <v>182</v>
      </c>
      <c r="S18" s="18" t="s">
        <v>182</v>
      </c>
      <c r="T18" s="20" t="s">
        <v>182</v>
      </c>
      <c r="U18" s="18" t="s">
        <v>182</v>
      </c>
      <c r="V18" s="20" t="s">
        <v>182</v>
      </c>
      <c r="W18" s="18" t="n">
        <v>387.73046197</v>
      </c>
      <c r="X18" s="20" t="n">
        <v>10.97172953</v>
      </c>
    </row>
    <row r="19" spans="1:24">
      <c r="A19" s="15" t="s">
        <v>194</v>
      </c>
      <c r="B19" s="17" t="n">
        <v>5658</v>
      </c>
      <c r="C19" s="18">
        <f>(126.0/B19*100)</f>
        <v/>
      </c>
      <c r="D19" s="19" t="n">
        <v>5532</v>
      </c>
      <c r="E19" s="18" t="n">
        <v>471.61056589</v>
      </c>
      <c r="F19" s="20" t="n">
        <v>4.80030178</v>
      </c>
      <c r="G19" s="18" t="n">
        <v>482.81766394</v>
      </c>
      <c r="H19" s="20" t="n">
        <v>3.05912279</v>
      </c>
      <c r="I19" s="18" t="n">
        <v>483.98142028</v>
      </c>
      <c r="J19" s="20" t="n">
        <v>3.24432676</v>
      </c>
      <c r="K19" s="18" t="n">
        <v>440.56499927</v>
      </c>
      <c r="L19" s="20" t="n">
        <v>7.87954669</v>
      </c>
      <c r="M19" s="18" t="n">
        <v>373.40400763</v>
      </c>
      <c r="N19" s="20" t="n">
        <v>26.35263065</v>
      </c>
      <c r="O19" s="18" t="n">
        <v>385.76858232</v>
      </c>
      <c r="P19" s="20" t="n">
        <v>18.33358349</v>
      </c>
      <c r="Q19" s="18" t="s">
        <v>182</v>
      </c>
      <c r="R19" s="20" t="s">
        <v>182</v>
      </c>
      <c r="S19" s="18" t="s">
        <v>182</v>
      </c>
      <c r="T19" s="20" t="s">
        <v>182</v>
      </c>
      <c r="U19" s="18" t="s">
        <v>182</v>
      </c>
      <c r="V19" s="20" t="s">
        <v>182</v>
      </c>
      <c r="W19" s="18" t="n">
        <v>394.35456649</v>
      </c>
      <c r="X19" s="20" t="n">
        <v>12.80707049</v>
      </c>
    </row>
    <row r="20" spans="1:24">
      <c r="A20" s="15" t="s">
        <v>195</v>
      </c>
      <c r="B20" s="17" t="n">
        <v>3371</v>
      </c>
      <c r="C20" s="18">
        <f>(81.0/B20*100)</f>
        <v/>
      </c>
      <c r="D20" s="19" t="n">
        <v>3290</v>
      </c>
      <c r="E20" s="18" t="n">
        <v>494.97745903</v>
      </c>
      <c r="F20" s="20" t="n">
        <v>3.78701769</v>
      </c>
      <c r="G20" s="18" t="n">
        <v>493.38968437</v>
      </c>
      <c r="H20" s="20" t="n">
        <v>2.67404703</v>
      </c>
      <c r="I20" s="18" t="n">
        <v>479.46464817</v>
      </c>
      <c r="J20" s="20" t="n">
        <v>3.95484922</v>
      </c>
      <c r="K20" s="18" t="n">
        <v>440.37789239</v>
      </c>
      <c r="L20" s="20" t="n">
        <v>10.88222572</v>
      </c>
      <c r="M20" s="18" t="n">
        <v>460.86543964</v>
      </c>
      <c r="N20" s="20" t="n">
        <v>24.50955534</v>
      </c>
      <c r="O20" s="18" t="s">
        <v>182</v>
      </c>
      <c r="P20" s="20" t="s">
        <v>182</v>
      </c>
      <c r="Q20" s="18" t="s">
        <v>182</v>
      </c>
      <c r="R20" s="20" t="s">
        <v>182</v>
      </c>
      <c r="S20" s="18" t="s">
        <v>182</v>
      </c>
      <c r="T20" s="20" t="s">
        <v>182</v>
      </c>
      <c r="U20" s="18" t="s">
        <v>182</v>
      </c>
      <c r="V20" s="20" t="s">
        <v>182</v>
      </c>
      <c r="W20" s="18" t="n">
        <v>422.08231186</v>
      </c>
      <c r="X20" s="20" t="n">
        <v>15.15841319</v>
      </c>
    </row>
    <row r="21" spans="1:24">
      <c r="A21" s="15" t="s">
        <v>196</v>
      </c>
      <c r="B21" s="17" t="n">
        <v>5741</v>
      </c>
      <c r="C21" s="18">
        <f>(78.0/B21*100)</f>
        <v/>
      </c>
      <c r="D21" s="19" t="n">
        <v>5663</v>
      </c>
      <c r="E21" s="18" t="n">
        <v>510.43092098</v>
      </c>
      <c r="F21" s="20" t="n">
        <v>4.6789408</v>
      </c>
      <c r="G21" s="18" t="n">
        <v>508.76978758</v>
      </c>
      <c r="H21" s="20" t="n">
        <v>3.30228113</v>
      </c>
      <c r="I21" s="18" t="n">
        <v>505.64875213</v>
      </c>
      <c r="J21" s="20" t="n">
        <v>2.30245357</v>
      </c>
      <c r="K21" s="18" t="n">
        <v>479.66293102</v>
      </c>
      <c r="L21" s="20" t="n">
        <v>4.08310354</v>
      </c>
      <c r="M21" s="18" t="n">
        <v>378.16530379</v>
      </c>
      <c r="N21" s="20" t="n">
        <v>31.55398457</v>
      </c>
      <c r="O21" s="18" t="n">
        <v>424.8487347</v>
      </c>
      <c r="P21" s="20" t="n">
        <v>29.04056888</v>
      </c>
      <c r="Q21" s="18" t="s">
        <v>182</v>
      </c>
      <c r="R21" s="20" t="s">
        <v>182</v>
      </c>
      <c r="S21" s="18" t="s">
        <v>182</v>
      </c>
      <c r="T21" s="20" t="s">
        <v>182</v>
      </c>
      <c r="U21" s="18" t="s">
        <v>182</v>
      </c>
      <c r="V21" s="20" t="s">
        <v>182</v>
      </c>
      <c r="W21" s="18" t="n">
        <v>466.91134488</v>
      </c>
      <c r="X21" s="20" t="n">
        <v>18.02663509</v>
      </c>
    </row>
    <row r="22" spans="1:24">
      <c r="A22" s="15" t="s">
        <v>197</v>
      </c>
      <c r="B22" s="17" t="n">
        <v>6598</v>
      </c>
      <c r="C22" s="18">
        <f>(99.0/B22*100)</f>
        <v/>
      </c>
      <c r="D22" s="19" t="n">
        <v>6499</v>
      </c>
      <c r="E22" s="18" t="n">
        <v>485.09325567</v>
      </c>
      <c r="F22" s="20" t="n">
        <v>4.06978357</v>
      </c>
      <c r="G22" s="18" t="n">
        <v>490.05943522</v>
      </c>
      <c r="H22" s="20" t="n">
        <v>4.28220468</v>
      </c>
      <c r="I22" s="18" t="n">
        <v>468.92780583</v>
      </c>
      <c r="J22" s="20" t="n">
        <v>5.76020412</v>
      </c>
      <c r="K22" s="18" t="n">
        <v>381.01535629</v>
      </c>
      <c r="L22" s="20" t="n">
        <v>9.84872144</v>
      </c>
      <c r="M22" s="18" t="n">
        <v>352.83208048</v>
      </c>
      <c r="N22" s="20" t="n">
        <v>19.96239503</v>
      </c>
      <c r="O22" s="18" t="n">
        <v>353.48150344</v>
      </c>
      <c r="P22" s="20" t="n">
        <v>10.04320883</v>
      </c>
      <c r="Q22" s="18" t="s">
        <v>182</v>
      </c>
      <c r="R22" s="20" t="s">
        <v>182</v>
      </c>
      <c r="S22" s="18" t="n">
        <v>465.3184081</v>
      </c>
      <c r="T22" s="20" t="n">
        <v>9.52311205</v>
      </c>
      <c r="U22" s="18" t="s">
        <v>182</v>
      </c>
      <c r="V22" s="20" t="s">
        <v>182</v>
      </c>
      <c r="W22" s="18" t="n">
        <v>376.05259148</v>
      </c>
      <c r="X22" s="20" t="n">
        <v>8.822780870000001</v>
      </c>
    </row>
    <row r="23" spans="1:24">
      <c r="A23" s="15" t="s">
        <v>198</v>
      </c>
      <c r="B23" s="17" t="n">
        <v>11583</v>
      </c>
      <c r="C23" s="18">
        <f>(510.0/B23*100)</f>
        <v/>
      </c>
      <c r="D23" s="19" t="n">
        <v>11073</v>
      </c>
      <c r="E23" s="18" t="n">
        <v>492.31967662</v>
      </c>
      <c r="F23" s="20" t="n">
        <v>5.96605842</v>
      </c>
      <c r="G23" s="18" t="n">
        <v>503.92792558</v>
      </c>
      <c r="H23" s="20" t="n">
        <v>3.68952263</v>
      </c>
      <c r="I23" s="18" t="n">
        <v>492.0132453</v>
      </c>
      <c r="J23" s="20" t="n">
        <v>3.18678604</v>
      </c>
      <c r="K23" s="18" t="n">
        <v>474.17821329</v>
      </c>
      <c r="L23" s="20" t="n">
        <v>5.70544563</v>
      </c>
      <c r="M23" s="18" t="n">
        <v>389.10143973</v>
      </c>
      <c r="N23" s="20" t="n">
        <v>20.88031255</v>
      </c>
      <c r="O23" s="18" t="n">
        <v>458.71026959</v>
      </c>
      <c r="P23" s="20" t="n">
        <v>19.55759787</v>
      </c>
      <c r="Q23" s="18" t="s">
        <v>182</v>
      </c>
      <c r="R23" s="20" t="s">
        <v>182</v>
      </c>
      <c r="S23" s="18" t="s">
        <v>182</v>
      </c>
      <c r="T23" s="20" t="s">
        <v>182</v>
      </c>
      <c r="U23" s="18" t="s">
        <v>182</v>
      </c>
      <c r="V23" s="20" t="s">
        <v>182</v>
      </c>
      <c r="W23" s="18" t="n">
        <v>437.59427503</v>
      </c>
      <c r="X23" s="20" t="n">
        <v>10.99114236</v>
      </c>
    </row>
    <row r="24" spans="1:24">
      <c r="A24" s="15" t="s">
        <v>199</v>
      </c>
      <c r="B24" s="17" t="n">
        <v>6647</v>
      </c>
      <c r="C24" s="18">
        <f>(15.0/B24*100)</f>
        <v/>
      </c>
      <c r="D24" s="19" t="n">
        <v>6632</v>
      </c>
      <c r="E24" s="18" t="n">
        <v>538.70065239</v>
      </c>
      <c r="F24" s="20" t="n">
        <v>4.90530053</v>
      </c>
      <c r="G24" s="18" t="n">
        <v>541.15667121</v>
      </c>
      <c r="H24" s="20" t="n">
        <v>3.66722694</v>
      </c>
      <c r="I24" s="18" t="n">
        <v>536.82827081</v>
      </c>
      <c r="J24" s="20" t="n">
        <v>3.27131075</v>
      </c>
      <c r="K24" s="18" t="n">
        <v>505.71676342</v>
      </c>
      <c r="L24" s="20" t="n">
        <v>4.86327661</v>
      </c>
      <c r="M24" s="18" t="n">
        <v>408.38777574</v>
      </c>
      <c r="N24" s="20" t="n">
        <v>28.81888045</v>
      </c>
      <c r="O24" s="18" t="n">
        <v>437.355754</v>
      </c>
      <c r="P24" s="20" t="n">
        <v>17.09724105</v>
      </c>
      <c r="Q24" s="18" t="s">
        <v>182</v>
      </c>
      <c r="R24" s="20" t="s">
        <v>182</v>
      </c>
      <c r="S24" s="18" t="s">
        <v>182</v>
      </c>
      <c r="T24" s="20" t="s">
        <v>182</v>
      </c>
      <c r="U24" s="18" t="s">
        <v>182</v>
      </c>
      <c r="V24" s="20" t="s">
        <v>182</v>
      </c>
      <c r="W24" s="18" t="n">
        <v>428.12785444</v>
      </c>
      <c r="X24" s="20" t="n">
        <v>20.10336084</v>
      </c>
    </row>
    <row r="25" spans="1:24">
      <c r="A25" s="15" t="s">
        <v>200</v>
      </c>
      <c r="B25" s="17" t="n">
        <v>5581</v>
      </c>
      <c r="C25" s="18">
        <f>(28.0/B25*100)</f>
        <v/>
      </c>
      <c r="D25" s="19" t="n">
        <v>5553</v>
      </c>
      <c r="E25" s="18" t="n">
        <v>552.38164921</v>
      </c>
      <c r="F25" s="20" t="n">
        <v>5.24419846</v>
      </c>
      <c r="G25" s="18" t="n">
        <v>531.34935602</v>
      </c>
      <c r="H25" s="20" t="n">
        <v>4.21034792</v>
      </c>
      <c r="I25" s="18" t="n">
        <v>508.97207061</v>
      </c>
      <c r="J25" s="20" t="n">
        <v>3.69760885</v>
      </c>
      <c r="K25" s="18" t="n">
        <v>469.53690107</v>
      </c>
      <c r="L25" s="20" t="n">
        <v>6.9159492</v>
      </c>
      <c r="M25" s="18" t="n">
        <v>297.17553299</v>
      </c>
      <c r="N25" s="20" t="n">
        <v>59.76502524</v>
      </c>
      <c r="O25" s="18" t="n">
        <v>392.05635972</v>
      </c>
      <c r="P25" s="20" t="n">
        <v>35.90323828</v>
      </c>
      <c r="Q25" s="18" t="s">
        <v>182</v>
      </c>
      <c r="R25" s="20" t="s">
        <v>182</v>
      </c>
      <c r="S25" s="18" t="s">
        <v>182</v>
      </c>
      <c r="T25" s="20" t="s">
        <v>182</v>
      </c>
      <c r="U25" s="18" t="s">
        <v>182</v>
      </c>
      <c r="V25" s="20" t="s">
        <v>182</v>
      </c>
      <c r="W25" s="18" t="n">
        <v>473.42699935</v>
      </c>
      <c r="X25" s="20" t="n">
        <v>32.68595343</v>
      </c>
    </row>
    <row r="26" spans="1:24">
      <c r="A26" s="15" t="s">
        <v>201</v>
      </c>
      <c r="B26" s="17" t="n">
        <v>4869</v>
      </c>
      <c r="C26" s="18">
        <f>(98.0/B26*100)</f>
        <v/>
      </c>
      <c r="D26" s="19" t="n">
        <v>4771</v>
      </c>
      <c r="E26" s="18" t="n">
        <v>491.39394755</v>
      </c>
      <c r="F26" s="20" t="n">
        <v>3.28582804</v>
      </c>
      <c r="G26" s="18" t="n">
        <v>488.62014139</v>
      </c>
      <c r="H26" s="20" t="n">
        <v>2.38511867</v>
      </c>
      <c r="I26" s="18" t="n">
        <v>471.4390527</v>
      </c>
      <c r="J26" s="20" t="n">
        <v>2.70716083</v>
      </c>
      <c r="K26" s="18" t="n">
        <v>450.89093056</v>
      </c>
      <c r="L26" s="20" t="n">
        <v>9.35575431</v>
      </c>
      <c r="M26" s="18" t="s">
        <v>182</v>
      </c>
      <c r="N26" s="20" t="s">
        <v>182</v>
      </c>
      <c r="O26" s="18" t="s">
        <v>182</v>
      </c>
      <c r="P26" s="20" t="s">
        <v>182</v>
      </c>
      <c r="Q26" s="18" t="s">
        <v>182</v>
      </c>
      <c r="R26" s="20" t="s">
        <v>182</v>
      </c>
      <c r="S26" s="18" t="s">
        <v>182</v>
      </c>
      <c r="T26" s="20" t="s">
        <v>182</v>
      </c>
      <c r="U26" s="18" t="s">
        <v>182</v>
      </c>
      <c r="V26" s="20" t="s">
        <v>182</v>
      </c>
      <c r="W26" s="18" t="n">
        <v>434.55208022</v>
      </c>
      <c r="X26" s="20" t="n">
        <v>16.78618192</v>
      </c>
    </row>
    <row r="27" spans="1:24">
      <c r="A27" s="15" t="s">
        <v>202</v>
      </c>
      <c r="B27" s="17" t="n">
        <v>5299</v>
      </c>
      <c r="C27" s="18">
        <f>(168.0/B27*100)</f>
        <v/>
      </c>
      <c r="D27" s="19" t="n">
        <v>5131</v>
      </c>
      <c r="E27" s="18" t="n">
        <v>484.37638042</v>
      </c>
      <c r="F27" s="20" t="n">
        <v>4.54034539</v>
      </c>
      <c r="G27" s="18" t="n">
        <v>503.07510855</v>
      </c>
      <c r="H27" s="20" t="n">
        <v>2.46981363</v>
      </c>
      <c r="I27" s="18" t="n">
        <v>491.77420467</v>
      </c>
      <c r="J27" s="20" t="n">
        <v>2.11806154</v>
      </c>
      <c r="K27" s="18" t="n">
        <v>453.26808455</v>
      </c>
      <c r="L27" s="20" t="n">
        <v>4.26912313</v>
      </c>
      <c r="M27" s="18" t="n">
        <v>433.19014493</v>
      </c>
      <c r="N27" s="20" t="n">
        <v>18.68935164</v>
      </c>
      <c r="O27" s="18" t="n">
        <v>433.74807221</v>
      </c>
      <c r="P27" s="20" t="n">
        <v>14.3856779</v>
      </c>
      <c r="Q27" s="18" t="s">
        <v>182</v>
      </c>
      <c r="R27" s="20" t="s">
        <v>182</v>
      </c>
      <c r="S27" s="18" t="s">
        <v>182</v>
      </c>
      <c r="T27" s="20" t="s">
        <v>182</v>
      </c>
      <c r="U27" s="18" t="s">
        <v>182</v>
      </c>
      <c r="V27" s="20" t="s">
        <v>182</v>
      </c>
      <c r="W27" s="18" t="n">
        <v>420.19597718</v>
      </c>
      <c r="X27" s="20" t="n">
        <v>6.16665367</v>
      </c>
    </row>
    <row r="28" spans="1:24">
      <c r="A28" s="15" t="s">
        <v>203</v>
      </c>
      <c r="B28" s="17" t="n">
        <v>7568</v>
      </c>
      <c r="C28" s="18">
        <f>(128.0/B28*100)</f>
        <v/>
      </c>
      <c r="D28" s="19" t="n">
        <v>7440</v>
      </c>
      <c r="E28" s="18" t="n">
        <v>418.83835753</v>
      </c>
      <c r="F28" s="20" t="n">
        <v>4.96217246</v>
      </c>
      <c r="G28" s="18" t="n">
        <v>424.59400049</v>
      </c>
      <c r="H28" s="20" t="n">
        <v>3.19476576</v>
      </c>
      <c r="I28" s="18" t="n">
        <v>413.38010104</v>
      </c>
      <c r="J28" s="20" t="n">
        <v>2.51727601</v>
      </c>
      <c r="K28" s="18" t="n">
        <v>387.39587649</v>
      </c>
      <c r="L28" s="20" t="n">
        <v>3.50479624</v>
      </c>
      <c r="M28" s="18" t="n">
        <v>333.66640732</v>
      </c>
      <c r="N28" s="20" t="n">
        <v>14.61766354</v>
      </c>
      <c r="O28" s="18" t="n">
        <v>331.61953229</v>
      </c>
      <c r="P28" s="20" t="n">
        <v>9.41278149</v>
      </c>
      <c r="Q28" s="18" t="s">
        <v>182</v>
      </c>
      <c r="R28" s="20" t="s">
        <v>182</v>
      </c>
      <c r="S28" s="18" t="s">
        <v>182</v>
      </c>
      <c r="T28" s="20" t="s">
        <v>182</v>
      </c>
      <c r="U28" s="18" t="s">
        <v>182</v>
      </c>
      <c r="V28" s="20" t="s">
        <v>182</v>
      </c>
      <c r="W28" s="18" t="n">
        <v>349.46402003</v>
      </c>
      <c r="X28" s="20" t="n">
        <v>17.36095592</v>
      </c>
    </row>
    <row r="29" spans="1:24">
      <c r="A29" s="15" t="s">
        <v>204</v>
      </c>
      <c r="B29" s="17" t="n">
        <v>5385</v>
      </c>
      <c r="C29" s="18">
        <f>(36.0/B29*100)</f>
        <v/>
      </c>
      <c r="D29" s="19" t="n">
        <v>5349</v>
      </c>
      <c r="E29" s="18" t="n">
        <v>506.94863091</v>
      </c>
      <c r="F29" s="20" t="n">
        <v>3.52940816</v>
      </c>
      <c r="G29" s="18" t="n">
        <v>526.51737975</v>
      </c>
      <c r="H29" s="20" t="n">
        <v>2.63752048</v>
      </c>
      <c r="I29" s="18" t="n">
        <v>517.92463829</v>
      </c>
      <c r="J29" s="20" t="n">
        <v>2.90144267</v>
      </c>
      <c r="K29" s="18" t="n">
        <v>482.45324255</v>
      </c>
      <c r="L29" s="20" t="n">
        <v>7.76545149</v>
      </c>
      <c r="M29" s="18" t="n">
        <v>399.0933384</v>
      </c>
      <c r="N29" s="20" t="n">
        <v>29.35958737</v>
      </c>
      <c r="O29" s="18" t="n">
        <v>388.67614524</v>
      </c>
      <c r="P29" s="20" t="n">
        <v>42.43001082</v>
      </c>
      <c r="Q29" s="18" t="s">
        <v>182</v>
      </c>
      <c r="R29" s="20" t="s">
        <v>182</v>
      </c>
      <c r="S29" s="18" t="n">
        <v>335.3902018</v>
      </c>
      <c r="T29" s="20" t="n">
        <v>12.1685767</v>
      </c>
      <c r="U29" s="18" t="s">
        <v>182</v>
      </c>
      <c r="V29" s="20" t="s">
        <v>182</v>
      </c>
      <c r="W29" s="18" t="n">
        <v>415.00589683</v>
      </c>
      <c r="X29" s="20" t="n">
        <v>14.92808986</v>
      </c>
    </row>
    <row r="30" spans="1:24">
      <c r="A30" s="15" t="s">
        <v>205</v>
      </c>
      <c r="B30" s="17" t="n">
        <v>4520</v>
      </c>
      <c r="C30" s="18">
        <f>(522.0/B30*100)</f>
        <v/>
      </c>
      <c r="D30" s="19" t="n">
        <v>3998</v>
      </c>
      <c r="E30" s="18" t="n">
        <v>501.4750289</v>
      </c>
      <c r="F30" s="20" t="n">
        <v>3.98252217</v>
      </c>
      <c r="G30" s="18" t="n">
        <v>508.02694681</v>
      </c>
      <c r="H30" s="20" t="n">
        <v>3.3530919</v>
      </c>
      <c r="I30" s="18" t="n">
        <v>489.43430486</v>
      </c>
      <c r="J30" s="20" t="n">
        <v>3.72942328</v>
      </c>
      <c r="K30" s="18" t="n">
        <v>459.03117834</v>
      </c>
      <c r="L30" s="20" t="n">
        <v>6.67588661</v>
      </c>
      <c r="M30" s="18" t="n">
        <v>456.66905482</v>
      </c>
      <c r="N30" s="20" t="n">
        <v>24.38951656</v>
      </c>
      <c r="O30" s="18" t="n">
        <v>416.62079913</v>
      </c>
      <c r="P30" s="20" t="n">
        <v>23.35845308</v>
      </c>
      <c r="Q30" s="18" t="s">
        <v>182</v>
      </c>
      <c r="R30" s="20" t="s">
        <v>182</v>
      </c>
      <c r="S30" s="18" t="s">
        <v>182</v>
      </c>
      <c r="T30" s="20" t="s">
        <v>182</v>
      </c>
      <c r="U30" s="18" t="s">
        <v>182</v>
      </c>
      <c r="V30" s="20" t="s">
        <v>182</v>
      </c>
      <c r="W30" s="18" t="n">
        <v>414.86659609</v>
      </c>
      <c r="X30" s="20" t="n">
        <v>9.34139989</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498.56795614</v>
      </c>
      <c r="F32" s="20" t="n">
        <v>4.612459</v>
      </c>
      <c r="G32" s="18" t="n">
        <v>511.94957148</v>
      </c>
      <c r="H32" s="20" t="n">
        <v>2.90667036</v>
      </c>
      <c r="I32" s="18" t="n">
        <v>507.03561036</v>
      </c>
      <c r="J32" s="20" t="n">
        <v>3.02521179</v>
      </c>
      <c r="K32" s="18" t="n">
        <v>467.85735341</v>
      </c>
      <c r="L32" s="20" t="n">
        <v>6.475724</v>
      </c>
      <c r="M32" s="18" t="n">
        <v>411.88048091</v>
      </c>
      <c r="N32" s="20" t="n">
        <v>36.5030961</v>
      </c>
      <c r="O32" s="18" t="n">
        <v>459.37468581</v>
      </c>
      <c r="P32" s="20" t="n">
        <v>28.13902873</v>
      </c>
      <c r="Q32" s="18" t="s">
        <v>182</v>
      </c>
      <c r="R32" s="20" t="s">
        <v>182</v>
      </c>
      <c r="S32" s="18" t="s">
        <v>182</v>
      </c>
      <c r="T32" s="20" t="s">
        <v>182</v>
      </c>
      <c r="U32" s="18" t="s">
        <v>182</v>
      </c>
      <c r="V32" s="20" t="s">
        <v>182</v>
      </c>
      <c r="W32" s="18" t="n">
        <v>408.23889578</v>
      </c>
      <c r="X32" s="20" t="n">
        <v>19.57370134</v>
      </c>
    </row>
    <row r="33" spans="1:24">
      <c r="A33" s="15" t="s">
        <v>208</v>
      </c>
      <c r="B33" s="17" t="n">
        <v>7325</v>
      </c>
      <c r="C33" s="18">
        <f>(229.0/B33*100)</f>
        <v/>
      </c>
      <c r="D33" s="19" t="n">
        <v>7096</v>
      </c>
      <c r="E33" s="18" t="n">
        <v>499.43473674</v>
      </c>
      <c r="F33" s="20" t="n">
        <v>5.13846514</v>
      </c>
      <c r="G33" s="18" t="n">
        <v>502.12806319</v>
      </c>
      <c r="H33" s="20" t="n">
        <v>2.98001433</v>
      </c>
      <c r="I33" s="18" t="n">
        <v>487.17539342</v>
      </c>
      <c r="J33" s="20" t="n">
        <v>3.46259641</v>
      </c>
      <c r="K33" s="18" t="n">
        <v>452.01657725</v>
      </c>
      <c r="L33" s="20" t="n">
        <v>7.0124367</v>
      </c>
      <c r="M33" s="18" t="n">
        <v>351.20318001</v>
      </c>
      <c r="N33" s="20" t="n">
        <v>29.43022413</v>
      </c>
      <c r="O33" s="18" t="n">
        <v>385.2957023</v>
      </c>
      <c r="P33" s="20" t="n">
        <v>29.52119482</v>
      </c>
      <c r="Q33" s="18" t="s">
        <v>182</v>
      </c>
      <c r="R33" s="20" t="s">
        <v>182</v>
      </c>
      <c r="S33" s="18" t="s">
        <v>182</v>
      </c>
      <c r="T33" s="20" t="s">
        <v>182</v>
      </c>
      <c r="U33" s="18" t="s">
        <v>182</v>
      </c>
      <c r="V33" s="20" t="s">
        <v>182</v>
      </c>
      <c r="W33" s="18" t="n">
        <v>413.16793663</v>
      </c>
      <c r="X33" s="20" t="n">
        <v>13.20623729</v>
      </c>
    </row>
    <row r="34" spans="1:24">
      <c r="A34" s="15" t="s">
        <v>209</v>
      </c>
      <c r="B34" s="17" t="n">
        <v>6350</v>
      </c>
      <c r="C34" s="18">
        <f>(82.0/B34*100)</f>
        <v/>
      </c>
      <c r="D34" s="19" t="n">
        <v>6268</v>
      </c>
      <c r="E34" s="18" t="n">
        <v>461.49455765</v>
      </c>
      <c r="F34" s="20" t="n">
        <v>5.86513551</v>
      </c>
      <c r="G34" s="18" t="n">
        <v>489.72639546</v>
      </c>
      <c r="H34" s="20" t="n">
        <v>3.31999849</v>
      </c>
      <c r="I34" s="18" t="n">
        <v>488.60867406</v>
      </c>
      <c r="J34" s="20" t="n">
        <v>2.97992022</v>
      </c>
      <c r="K34" s="18" t="n">
        <v>453.73586396</v>
      </c>
      <c r="L34" s="20" t="n">
        <v>4.84856211</v>
      </c>
      <c r="M34" s="18" t="n">
        <v>398.24317563</v>
      </c>
      <c r="N34" s="20" t="n">
        <v>24.37546988</v>
      </c>
      <c r="O34" s="18" t="n">
        <v>379.07328183</v>
      </c>
      <c r="P34" s="20" t="n">
        <v>14.0777645</v>
      </c>
      <c r="Q34" s="18" t="s">
        <v>182</v>
      </c>
      <c r="R34" s="20" t="s">
        <v>182</v>
      </c>
      <c r="S34" s="18" t="n">
        <v>336.51078337</v>
      </c>
      <c r="T34" s="20" t="n">
        <v>12.24828707</v>
      </c>
      <c r="U34" s="18" t="s">
        <v>182</v>
      </c>
      <c r="V34" s="20" t="s">
        <v>182</v>
      </c>
      <c r="W34" s="18" t="n">
        <v>375.43581675</v>
      </c>
      <c r="X34" s="20" t="n">
        <v>14.48538363</v>
      </c>
    </row>
    <row r="35" spans="1:24">
      <c r="A35" s="15" t="s">
        <v>210</v>
      </c>
      <c r="B35" s="17" t="n">
        <v>6406</v>
      </c>
      <c r="C35" s="18">
        <f>(68.0/B35*100)</f>
        <v/>
      </c>
      <c r="D35" s="19" t="n">
        <v>6338</v>
      </c>
      <c r="E35" s="18" t="n">
        <v>511.15291357</v>
      </c>
      <c r="F35" s="20" t="n">
        <v>4.10564221</v>
      </c>
      <c r="G35" s="18" t="n">
        <v>521.11560482</v>
      </c>
      <c r="H35" s="20" t="n">
        <v>1.97495603</v>
      </c>
      <c r="I35" s="18" t="n">
        <v>507.79710716</v>
      </c>
      <c r="J35" s="20" t="n">
        <v>2.79398724</v>
      </c>
      <c r="K35" s="18" t="n">
        <v>481.10627073</v>
      </c>
      <c r="L35" s="20" t="n">
        <v>7.91299157</v>
      </c>
      <c r="M35" s="18" t="n">
        <v>459.61399264</v>
      </c>
      <c r="N35" s="20" t="n">
        <v>22.2104592</v>
      </c>
      <c r="O35" s="18" t="n">
        <v>456.28947541</v>
      </c>
      <c r="P35" s="20" t="n">
        <v>18.93491365</v>
      </c>
      <c r="Q35" s="18" t="s">
        <v>182</v>
      </c>
      <c r="R35" s="20" t="s">
        <v>182</v>
      </c>
      <c r="S35" s="18" t="n">
        <v>349.78970242</v>
      </c>
      <c r="T35" s="20" t="n">
        <v>6.90672373</v>
      </c>
      <c r="U35" s="18" t="s">
        <v>182</v>
      </c>
      <c r="V35" s="20" t="s">
        <v>182</v>
      </c>
      <c r="W35" s="18" t="n">
        <v>431.93613864</v>
      </c>
      <c r="X35" s="20" t="n">
        <v>11.05007953</v>
      </c>
    </row>
    <row r="36" spans="1:24">
      <c r="A36" s="15" t="s">
        <v>211</v>
      </c>
      <c r="B36" s="17" t="n">
        <v>6736</v>
      </c>
      <c r="C36" s="18">
        <f>(47.0/B36*100)</f>
        <v/>
      </c>
      <c r="D36" s="19" t="n">
        <v>6689</v>
      </c>
      <c r="E36" s="18" t="n">
        <v>491.857021</v>
      </c>
      <c r="F36" s="20" t="n">
        <v>3.33807244</v>
      </c>
      <c r="G36" s="18" t="n">
        <v>495.8206119</v>
      </c>
      <c r="H36" s="20" t="n">
        <v>2.47390546</v>
      </c>
      <c r="I36" s="18" t="n">
        <v>479.35744046</v>
      </c>
      <c r="J36" s="20" t="n">
        <v>2.9404169</v>
      </c>
      <c r="K36" s="18" t="n">
        <v>441.31794699</v>
      </c>
      <c r="L36" s="20" t="n">
        <v>6.387845</v>
      </c>
      <c r="M36" s="18" t="n">
        <v>454.96751274</v>
      </c>
      <c r="N36" s="20" t="n">
        <v>23.64220858</v>
      </c>
      <c r="O36" s="18" t="n">
        <v>415.69116087</v>
      </c>
      <c r="P36" s="20" t="n">
        <v>19.29217902</v>
      </c>
      <c r="Q36" s="18" t="s">
        <v>182</v>
      </c>
      <c r="R36" s="20" t="s">
        <v>182</v>
      </c>
      <c r="S36" s="18" t="s">
        <v>182</v>
      </c>
      <c r="T36" s="20" t="s">
        <v>182</v>
      </c>
      <c r="U36" s="18" t="s">
        <v>182</v>
      </c>
      <c r="V36" s="20" t="s">
        <v>182</v>
      </c>
      <c r="W36" s="18" t="n">
        <v>426.54436812</v>
      </c>
      <c r="X36" s="20" t="n">
        <v>11.72770846</v>
      </c>
    </row>
    <row r="37" spans="1:24">
      <c r="A37" s="15" t="s">
        <v>212</v>
      </c>
      <c r="B37" s="17" t="n">
        <v>5458</v>
      </c>
      <c r="C37" s="18">
        <f>(235.0/B37*100)</f>
        <v/>
      </c>
      <c r="D37" s="19" t="n">
        <v>5223</v>
      </c>
      <c r="E37" s="18" t="n">
        <v>493.55722954</v>
      </c>
      <c r="F37" s="20" t="n">
        <v>4.05035004</v>
      </c>
      <c r="G37" s="18" t="n">
        <v>506.54891835</v>
      </c>
      <c r="H37" s="20" t="n">
        <v>3.13977444</v>
      </c>
      <c r="I37" s="18" t="n">
        <v>494.62865787</v>
      </c>
      <c r="J37" s="20" t="n">
        <v>3.94589142</v>
      </c>
      <c r="K37" s="18" t="n">
        <v>429.29394682</v>
      </c>
      <c r="L37" s="20" t="n">
        <v>11.07972675</v>
      </c>
      <c r="M37" s="18" t="n">
        <v>413.55463521</v>
      </c>
      <c r="N37" s="20" t="n">
        <v>20.9188033</v>
      </c>
      <c r="O37" s="18" t="n">
        <v>389.21190398</v>
      </c>
      <c r="P37" s="20" t="n">
        <v>22.35314496</v>
      </c>
      <c r="Q37" s="18" t="s">
        <v>182</v>
      </c>
      <c r="R37" s="20" t="s">
        <v>182</v>
      </c>
      <c r="S37" s="18" t="s">
        <v>182</v>
      </c>
      <c r="T37" s="20" t="s">
        <v>182</v>
      </c>
      <c r="U37" s="18" t="s">
        <v>182</v>
      </c>
      <c r="V37" s="20" t="s">
        <v>182</v>
      </c>
      <c r="W37" s="18" t="n">
        <v>413.01743527</v>
      </c>
      <c r="X37" s="20" t="n">
        <v>8.51177367</v>
      </c>
    </row>
    <row r="38" spans="1:24">
      <c r="A38" s="15" t="s">
        <v>213</v>
      </c>
      <c r="B38" s="17" t="n">
        <v>5860</v>
      </c>
      <c r="C38" s="18">
        <f>(63.0/B38*100)</f>
        <v/>
      </c>
      <c r="D38" s="19" t="n">
        <v>5797</v>
      </c>
      <c r="E38" s="18" t="n">
        <v>502.24966438</v>
      </c>
      <c r="F38" s="20" t="n">
        <v>6.03869163</v>
      </c>
      <c r="G38" s="18" t="n">
        <v>532.62169016</v>
      </c>
      <c r="H38" s="20" t="n">
        <v>3.48847707</v>
      </c>
      <c r="I38" s="18" t="n">
        <v>528.56921822</v>
      </c>
      <c r="J38" s="20" t="n">
        <v>3.44250371</v>
      </c>
      <c r="K38" s="18" t="n">
        <v>488.16493521</v>
      </c>
      <c r="L38" s="20" t="n">
        <v>5.40981522</v>
      </c>
      <c r="M38" s="18" t="n">
        <v>491.16081678</v>
      </c>
      <c r="N38" s="20" t="n">
        <v>31.99956544</v>
      </c>
      <c r="O38" s="18" t="n">
        <v>423.77334755</v>
      </c>
      <c r="P38" s="20" t="n">
        <v>19.6152984</v>
      </c>
      <c r="Q38" s="18" t="s">
        <v>182</v>
      </c>
      <c r="R38" s="20" t="s">
        <v>182</v>
      </c>
      <c r="S38" s="18" t="s">
        <v>182</v>
      </c>
      <c r="T38" s="20" t="s">
        <v>182</v>
      </c>
      <c r="U38" s="18" t="s">
        <v>182</v>
      </c>
      <c r="V38" s="20" t="s">
        <v>182</v>
      </c>
      <c r="W38" s="18" t="n">
        <v>466.11984411</v>
      </c>
      <c r="X38" s="20" t="n">
        <v>10.23612361</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(5669.0/B40*100)</f>
        <v/>
      </c>
      <c r="D40" s="19" t="n">
        <v>8488</v>
      </c>
      <c r="E40" s="18" t="n">
        <v>494.0105739</v>
      </c>
      <c r="F40" s="20" t="n">
        <v>4.29367281</v>
      </c>
      <c r="G40" s="18" t="n">
        <v>504.01012885</v>
      </c>
      <c r="H40" s="20" t="n">
        <v>3.3656862</v>
      </c>
      <c r="I40" s="18" t="n">
        <v>491.22987471</v>
      </c>
      <c r="J40" s="20" t="n">
        <v>4.31665338</v>
      </c>
      <c r="K40" s="18" t="n">
        <v>435.47853886</v>
      </c>
      <c r="L40" s="20" t="n">
        <v>10.4762563</v>
      </c>
      <c r="M40" s="18" t="n">
        <v>360.05586874</v>
      </c>
      <c r="N40" s="20" t="n">
        <v>64.47297498</v>
      </c>
      <c r="O40" s="18" t="n">
        <v>408.69474018</v>
      </c>
      <c r="P40" s="20" t="n">
        <v>29.40753755</v>
      </c>
      <c r="Q40" s="18" t="s">
        <v>182</v>
      </c>
      <c r="R40" s="20" t="s">
        <v>182</v>
      </c>
      <c r="S40" s="18" t="n">
        <v>491.16464222</v>
      </c>
      <c r="T40" s="20" t="n">
        <v>2.5540442</v>
      </c>
      <c r="U40" s="18" t="s">
        <v>182</v>
      </c>
      <c r="V40" s="20" t="s">
        <v>182</v>
      </c>
      <c r="W40" s="18" t="n">
        <v>404.41009979</v>
      </c>
      <c r="X40" s="20" t="n">
        <v>9.03406332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(2758.0/B46*100)</f>
        <v/>
      </c>
      <c r="D46" s="19" t="n">
        <v>20383</v>
      </c>
      <c r="E46" s="18" t="n">
        <v>400.23818679</v>
      </c>
      <c r="F46" s="20" t="n">
        <v>4.72169104</v>
      </c>
      <c r="G46" s="18" t="n">
        <v>406.51843785</v>
      </c>
      <c r="H46" s="20" t="n">
        <v>3.54323657</v>
      </c>
      <c r="I46" s="18" t="n">
        <v>382.54574064</v>
      </c>
      <c r="J46" s="20" t="n">
        <v>4.01561213</v>
      </c>
      <c r="K46" s="18" t="n">
        <v>333.99479824</v>
      </c>
      <c r="L46" s="20" t="n">
        <v>3.47815926</v>
      </c>
      <c r="M46" s="18" t="n">
        <v>289.03048076</v>
      </c>
      <c r="N46" s="20" t="n">
        <v>9.64405502</v>
      </c>
      <c r="O46" s="18" t="n">
        <v>284.46388749</v>
      </c>
      <c r="P46" s="20" t="n">
        <v>12.06045404</v>
      </c>
      <c r="Q46" s="18" t="s">
        <v>182</v>
      </c>
      <c r="R46" s="20" t="s">
        <v>182</v>
      </c>
      <c r="S46" s="18" t="s">
        <v>182</v>
      </c>
      <c r="T46" s="20" t="s">
        <v>182</v>
      </c>
      <c r="U46" s="18" t="s">
        <v>182</v>
      </c>
      <c r="V46" s="20" t="s">
        <v>182</v>
      </c>
      <c r="W46" s="18" t="n">
        <v>361.08068986</v>
      </c>
      <c r="X46" s="20" t="n">
        <v>4.90449426</v>
      </c>
    </row>
    <row r="47" spans="1:24">
      <c r="A47" s="15" t="s">
        <v>222</v>
      </c>
      <c r="B47" s="17" t="n">
        <v>5928</v>
      </c>
      <c r="C47" s="18">
        <f>(128.0/B47*100)</f>
        <v/>
      </c>
      <c r="D47" s="19" t="n">
        <v>5800</v>
      </c>
      <c r="E47" s="18" t="n">
        <v>446.02052917</v>
      </c>
      <c r="F47" s="20" t="n">
        <v>5.33557615</v>
      </c>
      <c r="G47" s="18" t="n">
        <v>457.84771991</v>
      </c>
      <c r="H47" s="20" t="n">
        <v>3.6651475</v>
      </c>
      <c r="I47" s="18" t="n">
        <v>443.76155246</v>
      </c>
      <c r="J47" s="20" t="n">
        <v>5.3334713</v>
      </c>
      <c r="K47" s="18" t="n">
        <v>388.00762919</v>
      </c>
      <c r="L47" s="20" t="n">
        <v>8.09137737</v>
      </c>
      <c r="M47" s="18" t="n">
        <v>374.25880739</v>
      </c>
      <c r="N47" s="20" t="n">
        <v>15.00297382</v>
      </c>
      <c r="O47" s="18" t="n">
        <v>351.05817057</v>
      </c>
      <c r="P47" s="20" t="n">
        <v>12.61946813</v>
      </c>
      <c r="Q47" s="18" t="s">
        <v>182</v>
      </c>
      <c r="R47" s="20" t="s">
        <v>182</v>
      </c>
      <c r="S47" s="18" t="s">
        <v>182</v>
      </c>
      <c r="T47" s="20" t="s">
        <v>182</v>
      </c>
      <c r="U47" s="18" t="s">
        <v>182</v>
      </c>
      <c r="V47" s="20" t="s">
        <v>182</v>
      </c>
      <c r="W47" s="18" t="n">
        <v>377.42582186</v>
      </c>
      <c r="X47" s="20" t="n">
        <v>6.88434639</v>
      </c>
    </row>
    <row r="48" spans="1:24">
      <c r="A48" s="15" t="s">
        <v>223</v>
      </c>
      <c r="B48" s="17" t="n">
        <v>9841</v>
      </c>
      <c r="C48" s="18">
        <f>(19.0/B48*100)</f>
        <v/>
      </c>
      <c r="D48" s="19" t="n">
        <v>9822</v>
      </c>
      <c r="E48" s="18" t="n">
        <v>588.00333119</v>
      </c>
      <c r="F48" s="20" t="n">
        <v>9.09255585</v>
      </c>
      <c r="G48" s="18" t="n">
        <v>579.8169157900001</v>
      </c>
      <c r="H48" s="20" t="n">
        <v>5.70503173</v>
      </c>
      <c r="I48" s="18" t="n">
        <v>546.2974733999999</v>
      </c>
      <c r="J48" s="20" t="n">
        <v>5.23820637</v>
      </c>
      <c r="K48" s="18" t="n">
        <v>483.69391277</v>
      </c>
      <c r="L48" s="20" t="n">
        <v>5.13233922</v>
      </c>
      <c r="M48" s="18" t="n">
        <v>427.92866904</v>
      </c>
      <c r="N48" s="20" t="n">
        <v>6.53019059</v>
      </c>
      <c r="O48" s="18" t="n">
        <v>379.37826934</v>
      </c>
      <c r="P48" s="20" t="n">
        <v>11.07715242</v>
      </c>
      <c r="Q48" s="18" t="s">
        <v>182</v>
      </c>
      <c r="R48" s="20" t="s">
        <v>182</v>
      </c>
      <c r="S48" s="18" t="s">
        <v>182</v>
      </c>
      <c r="T48" s="20" t="s">
        <v>182</v>
      </c>
      <c r="U48" s="18" t="s">
        <v>182</v>
      </c>
      <c r="V48" s="20" t="s">
        <v>182</v>
      </c>
      <c r="W48" s="18" t="n">
        <v>457.22816122</v>
      </c>
      <c r="X48" s="20" t="n">
        <v>39.06411226</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(1016.0/B50*100)</f>
        <v/>
      </c>
      <c r="D50" s="19" t="n">
        <v>10779</v>
      </c>
      <c r="E50" s="18" t="n">
        <v>407.53620731</v>
      </c>
      <c r="F50" s="20" t="n">
        <v>4.85002553</v>
      </c>
      <c r="G50" s="18" t="n">
        <v>408.93031166</v>
      </c>
      <c r="H50" s="20" t="n">
        <v>2.57372167</v>
      </c>
      <c r="I50" s="18" t="n">
        <v>397.51182984</v>
      </c>
      <c r="J50" s="20" t="n">
        <v>2.92928345</v>
      </c>
      <c r="K50" s="18" t="n">
        <v>357.80434625</v>
      </c>
      <c r="L50" s="20" t="n">
        <v>4.29188888</v>
      </c>
      <c r="M50" s="18" t="n">
        <v>287.86563348</v>
      </c>
      <c r="N50" s="20" t="n">
        <v>18.73044592</v>
      </c>
      <c r="O50" s="18" t="n">
        <v>309.38214635</v>
      </c>
      <c r="P50" s="20" t="n">
        <v>11.65830352</v>
      </c>
      <c r="Q50" s="18" t="s">
        <v>182</v>
      </c>
      <c r="R50" s="20" t="s">
        <v>182</v>
      </c>
      <c r="S50" s="18" t="s">
        <v>182</v>
      </c>
      <c r="T50" s="20" t="s">
        <v>182</v>
      </c>
      <c r="U50" s="18" t="s">
        <v>182</v>
      </c>
      <c r="V50" s="20" t="s">
        <v>182</v>
      </c>
      <c r="W50" s="18" t="n">
        <v>360.62608015</v>
      </c>
      <c r="X50" s="20" t="n">
        <v>8.74130257</v>
      </c>
    </row>
    <row r="51" spans="1:24">
      <c r="A51" s="15" t="s">
        <v>226</v>
      </c>
      <c r="B51" s="17" t="n">
        <v>6866</v>
      </c>
      <c r="C51" s="18">
        <f>(114.0/B51*100)</f>
        <v/>
      </c>
      <c r="D51" s="19" t="n">
        <v>6752</v>
      </c>
      <c r="E51" s="18" t="n">
        <v>423.07017447</v>
      </c>
      <c r="F51" s="20" t="n">
        <v>5.83645009</v>
      </c>
      <c r="G51" s="18" t="n">
        <v>414.86208774</v>
      </c>
      <c r="H51" s="20" t="n">
        <v>3.30842152</v>
      </c>
      <c r="I51" s="18" t="n">
        <v>402.08726109</v>
      </c>
      <c r="J51" s="20" t="n">
        <v>3.31648414</v>
      </c>
      <c r="K51" s="18" t="n">
        <v>378.55738234</v>
      </c>
      <c r="L51" s="20" t="n">
        <v>3.94708149</v>
      </c>
      <c r="M51" s="18" t="n">
        <v>341.19396302</v>
      </c>
      <c r="N51" s="20" t="n">
        <v>31.09180687</v>
      </c>
      <c r="O51" s="18" t="n">
        <v>338.45012167</v>
      </c>
      <c r="P51" s="20" t="n">
        <v>17.18682088</v>
      </c>
      <c r="Q51" s="18" t="s">
        <v>182</v>
      </c>
      <c r="R51" s="20" t="s">
        <v>182</v>
      </c>
      <c r="S51" s="18" t="n">
        <v>380.5422133</v>
      </c>
      <c r="T51" s="20" t="n">
        <v>4.31283207</v>
      </c>
      <c r="U51" s="18" t="s">
        <v>182</v>
      </c>
      <c r="V51" s="20" t="s">
        <v>182</v>
      </c>
      <c r="W51" s="18" t="n">
        <v>381.86312695</v>
      </c>
      <c r="X51" s="20" t="n">
        <v>6.34204741</v>
      </c>
    </row>
    <row r="52" spans="1:24">
      <c r="A52" s="15" t="s">
        <v>227</v>
      </c>
      <c r="B52" s="17" t="n">
        <v>5809</v>
      </c>
      <c r="C52" s="18">
        <f>(118.0/B52*100)</f>
        <v/>
      </c>
      <c r="D52" s="19" t="n">
        <v>5691</v>
      </c>
      <c r="E52" s="18" t="n">
        <v>461.57805116</v>
      </c>
      <c r="F52" s="20" t="n">
        <v>5.2795617</v>
      </c>
      <c r="G52" s="18" t="n">
        <v>471.65100537</v>
      </c>
      <c r="H52" s="20" t="n">
        <v>3.03000364</v>
      </c>
      <c r="I52" s="18" t="n">
        <v>467.35772935</v>
      </c>
      <c r="J52" s="20" t="n">
        <v>3.5540341</v>
      </c>
      <c r="K52" s="18" t="n">
        <v>423.78759331</v>
      </c>
      <c r="L52" s="20" t="n">
        <v>6.66711787</v>
      </c>
      <c r="M52" s="18" t="n">
        <v>419.81698497</v>
      </c>
      <c r="N52" s="20" t="n">
        <v>37.93393046</v>
      </c>
      <c r="O52" s="18" t="n">
        <v>376.4202098</v>
      </c>
      <c r="P52" s="20" t="n">
        <v>22.91895151</v>
      </c>
      <c r="Q52" s="18" t="s">
        <v>182</v>
      </c>
      <c r="R52" s="20" t="s">
        <v>182</v>
      </c>
      <c r="S52" s="18" t="s">
        <v>182</v>
      </c>
      <c r="T52" s="20" t="s">
        <v>182</v>
      </c>
      <c r="U52" s="18" t="s">
        <v>182</v>
      </c>
      <c r="V52" s="20" t="s">
        <v>182</v>
      </c>
      <c r="W52" s="18" t="n">
        <v>376.19233307</v>
      </c>
      <c r="X52" s="20" t="n">
        <v>9.549851110000001</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(455.0/B54*100)</f>
        <v/>
      </c>
      <c r="D54" s="19" t="n">
        <v>4285</v>
      </c>
      <c r="E54" s="18" t="n">
        <v>344.32553523</v>
      </c>
      <c r="F54" s="20" t="n">
        <v>6.74888877</v>
      </c>
      <c r="G54" s="18" t="n">
        <v>364.57544086</v>
      </c>
      <c r="H54" s="20" t="n">
        <v>4.74801108</v>
      </c>
      <c r="I54" s="18" t="n">
        <v>335.0440738</v>
      </c>
      <c r="J54" s="20" t="n">
        <v>3.42150812</v>
      </c>
      <c r="K54" s="18" t="n">
        <v>308.13667919</v>
      </c>
      <c r="L54" s="20" t="n">
        <v>3.35342018</v>
      </c>
      <c r="M54" s="18" t="n">
        <v>286.97495264</v>
      </c>
      <c r="N54" s="20" t="n">
        <v>8.05439887</v>
      </c>
      <c r="O54" s="18" t="n">
        <v>287.6604697</v>
      </c>
      <c r="P54" s="20" t="n">
        <v>9.120625710000001</v>
      </c>
      <c r="Q54" s="18" t="s">
        <v>182</v>
      </c>
      <c r="R54" s="20" t="s">
        <v>182</v>
      </c>
      <c r="S54" s="18" t="s">
        <v>182</v>
      </c>
      <c r="T54" s="20" t="s">
        <v>182</v>
      </c>
      <c r="U54" s="18" t="s">
        <v>182</v>
      </c>
      <c r="V54" s="20" t="s">
        <v>182</v>
      </c>
      <c r="W54" s="18" t="n">
        <v>299.08273908</v>
      </c>
      <c r="X54" s="20" t="n">
        <v>6.07122876</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555.78284448</v>
      </c>
      <c r="F56" s="20" t="n">
        <v>3.33108083</v>
      </c>
      <c r="G56" s="18" t="n">
        <v>555.92051684</v>
      </c>
      <c r="H56" s="20" t="n">
        <v>2.99931629</v>
      </c>
      <c r="I56" s="18" t="n">
        <v>528.8669210199999</v>
      </c>
      <c r="J56" s="20" t="n">
        <v>5.07617389</v>
      </c>
      <c r="K56" s="18" t="n">
        <v>491.39834448</v>
      </c>
      <c r="L56" s="20" t="n">
        <v>11.67329091</v>
      </c>
      <c r="M56" s="18" t="n">
        <v>436.65951656</v>
      </c>
      <c r="N56" s="20" t="n">
        <v>23.14839241</v>
      </c>
      <c r="O56" s="18" t="n">
        <v>469.66514609</v>
      </c>
      <c r="P56" s="20" t="n">
        <v>16.61451933</v>
      </c>
      <c r="Q56" s="18" t="s">
        <v>182</v>
      </c>
      <c r="R56" s="20" t="s">
        <v>182</v>
      </c>
      <c r="S56" s="18" t="s">
        <v>182</v>
      </c>
      <c r="T56" s="20" t="s">
        <v>182</v>
      </c>
      <c r="U56" s="18" t="s">
        <v>182</v>
      </c>
      <c r="V56" s="20" t="s">
        <v>182</v>
      </c>
      <c r="W56" s="18" t="n">
        <v>462.86399964</v>
      </c>
      <c r="X56" s="20" t="n">
        <v>24.94836259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(258.0/B61*100)</f>
        <v/>
      </c>
      <c r="D61" s="19" t="n">
        <v>6267</v>
      </c>
      <c r="E61" s="18" t="n">
        <v>484.61659329</v>
      </c>
      <c r="F61" s="20" t="n">
        <v>3.5121238</v>
      </c>
      <c r="G61" s="18" t="n">
        <v>485.52977932</v>
      </c>
      <c r="H61" s="20" t="n">
        <v>2.36854317</v>
      </c>
      <c r="I61" s="18" t="n">
        <v>475.70671814</v>
      </c>
      <c r="J61" s="20" t="n">
        <v>3.65615298</v>
      </c>
      <c r="K61" s="18" t="n">
        <v>441.3913526</v>
      </c>
      <c r="L61" s="20" t="n">
        <v>7.06112222</v>
      </c>
      <c r="M61" s="18" t="n">
        <v>437.29138423</v>
      </c>
      <c r="N61" s="20" t="n">
        <v>16.39357644</v>
      </c>
      <c r="O61" s="18" t="n">
        <v>412.79041495</v>
      </c>
      <c r="P61" s="20" t="n">
        <v>15.55189954</v>
      </c>
      <c r="Q61" s="18" t="s">
        <v>182</v>
      </c>
      <c r="R61" s="20" t="s">
        <v>182</v>
      </c>
      <c r="S61" s="18" t="s">
        <v>182</v>
      </c>
      <c r="T61" s="20" t="s">
        <v>182</v>
      </c>
      <c r="U61" s="18" t="s">
        <v>182</v>
      </c>
      <c r="V61" s="20" t="s">
        <v>182</v>
      </c>
      <c r="W61" s="18" t="n">
        <v>403.46095185</v>
      </c>
      <c r="X61" s="20" t="n">
        <v>10.5082936</v>
      </c>
    </row>
    <row r="62" spans="1:24">
      <c r="A62" s="15" t="s">
        <v>237</v>
      </c>
      <c r="B62" s="17" t="n">
        <v>4476</v>
      </c>
      <c r="C62" s="18">
        <f>(5.0/B62*100)</f>
        <v/>
      </c>
      <c r="D62" s="19" t="n">
        <v>4471</v>
      </c>
      <c r="E62" s="18" t="n">
        <v>552.5930214</v>
      </c>
      <c r="F62" s="20" t="n">
        <v>2.91095429</v>
      </c>
      <c r="G62" s="18" t="n">
        <v>549.89738998</v>
      </c>
      <c r="H62" s="20" t="n">
        <v>1.60738777</v>
      </c>
      <c r="I62" s="18" t="n">
        <v>535.37659188</v>
      </c>
      <c r="J62" s="20" t="n">
        <v>2.86840228</v>
      </c>
      <c r="K62" s="18" t="n">
        <v>505.70249532</v>
      </c>
      <c r="L62" s="20" t="n">
        <v>7.30709816</v>
      </c>
      <c r="M62" s="18" t="n">
        <v>455.18209045</v>
      </c>
      <c r="N62" s="20" t="n">
        <v>35.71475902</v>
      </c>
      <c r="O62" s="18" t="n">
        <v>492.5715519</v>
      </c>
      <c r="P62" s="20" t="n">
        <v>17.55575261</v>
      </c>
      <c r="Q62" s="18" t="s">
        <v>182</v>
      </c>
      <c r="R62" s="20" t="s">
        <v>182</v>
      </c>
      <c r="S62" s="18" t="s">
        <v>182</v>
      </c>
      <c r="T62" s="20" t="s">
        <v>182</v>
      </c>
      <c r="U62" s="18" t="s">
        <v>182</v>
      </c>
      <c r="V62" s="20" t="s">
        <v>182</v>
      </c>
      <c r="W62" s="18" t="n">
        <v>494.42205</v>
      </c>
      <c r="X62" s="20" t="n">
        <v>40.96569652</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(24.0/B67*100)</f>
        <v/>
      </c>
      <c r="D67" s="19" t="n">
        <v>6947</v>
      </c>
      <c r="E67" s="18" t="n">
        <v>422.7981281</v>
      </c>
      <c r="F67" s="20" t="n">
        <v>5.79303103</v>
      </c>
      <c r="G67" s="18" t="n">
        <v>421.68370008</v>
      </c>
      <c r="H67" s="20" t="n">
        <v>3.970863</v>
      </c>
      <c r="I67" s="18" t="n">
        <v>400.97635907</v>
      </c>
      <c r="J67" s="20" t="n">
        <v>3.38793005</v>
      </c>
      <c r="K67" s="18" t="n">
        <v>355.94932107</v>
      </c>
      <c r="L67" s="20" t="n">
        <v>2.76742615</v>
      </c>
      <c r="M67" s="18" t="n">
        <v>314.66645695</v>
      </c>
      <c r="N67" s="20" t="n">
        <v>6.02318468</v>
      </c>
      <c r="O67" s="18" t="n">
        <v>303.84785217</v>
      </c>
      <c r="P67" s="20" t="n">
        <v>8.663461910000001</v>
      </c>
      <c r="Q67" s="18" t="s">
        <v>182</v>
      </c>
      <c r="R67" s="20" t="s">
        <v>182</v>
      </c>
      <c r="S67" s="18" t="s">
        <v>182</v>
      </c>
      <c r="T67" s="20" t="s">
        <v>182</v>
      </c>
      <c r="U67" s="18" t="s">
        <v>182</v>
      </c>
      <c r="V67" s="20" t="s">
        <v>182</v>
      </c>
      <c r="W67" s="18" t="n">
        <v>307.54031419</v>
      </c>
      <c r="X67" s="20" t="n">
        <v>18.96326356</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486.32380614</v>
      </c>
      <c r="F70" s="20" t="n">
        <v>8.608102179999999</v>
      </c>
      <c r="G70" s="18" t="n">
        <v>503.05637447</v>
      </c>
      <c r="H70" s="20" t="n">
        <v>3.88817513</v>
      </c>
      <c r="I70" s="18" t="n">
        <v>501.16008715</v>
      </c>
      <c r="J70" s="20" t="n">
        <v>3.43971267</v>
      </c>
      <c r="K70" s="18" t="n">
        <v>479.55295982</v>
      </c>
      <c r="L70" s="20" t="n">
        <v>4.07143855</v>
      </c>
      <c r="M70" s="18" t="n">
        <v>447.8550977</v>
      </c>
      <c r="N70" s="20" t="n">
        <v>25.41486403</v>
      </c>
      <c r="O70" s="18" t="n">
        <v>454.95534387</v>
      </c>
      <c r="P70" s="20" t="n">
        <v>16.73197951</v>
      </c>
      <c r="Q70" s="18" t="s">
        <v>182</v>
      </c>
      <c r="R70" s="20" t="s">
        <v>182</v>
      </c>
      <c r="S70" s="18" t="s">
        <v>182</v>
      </c>
      <c r="T70" s="20" t="s">
        <v>182</v>
      </c>
      <c r="U70" s="18" t="s">
        <v>182</v>
      </c>
      <c r="V70" s="20" t="s">
        <v>182</v>
      </c>
      <c r="W70" s="18" t="n">
        <v>436.59426275</v>
      </c>
      <c r="X70" s="20" t="n">
        <v>9.4467371</v>
      </c>
    </row>
    <row r="71" spans="1:24">
      <c r="A71" s="15" t="s">
        <v>246</v>
      </c>
      <c r="B71" s="17" t="n">
        <v>6115</v>
      </c>
      <c r="C71" s="18">
        <f>(111.0/B71*100)</f>
        <v/>
      </c>
      <c r="D71" s="19" t="n">
        <v>6004</v>
      </c>
      <c r="E71" s="18" t="n">
        <v>577.00398124</v>
      </c>
      <c r="F71" s="20" t="n">
        <v>4.34647104</v>
      </c>
      <c r="G71" s="18" t="n">
        <v>576.09604783</v>
      </c>
      <c r="H71" s="20" t="n">
        <v>2.32960324</v>
      </c>
      <c r="I71" s="18" t="n">
        <v>555.16749893</v>
      </c>
      <c r="J71" s="20" t="n">
        <v>2.07484247</v>
      </c>
      <c r="K71" s="18" t="n">
        <v>502.489805</v>
      </c>
      <c r="L71" s="20" t="n">
        <v>5.84018581</v>
      </c>
      <c r="M71" s="18" t="n">
        <v>504.69503417</v>
      </c>
      <c r="N71" s="20" t="n">
        <v>39.37339204</v>
      </c>
      <c r="O71" s="18" t="n">
        <v>478.19921099</v>
      </c>
      <c r="P71" s="20" t="n">
        <v>17.49214051</v>
      </c>
      <c r="Q71" s="18" t="s">
        <v>182</v>
      </c>
      <c r="R71" s="20" t="s">
        <v>182</v>
      </c>
      <c r="S71" s="18" t="s">
        <v>182</v>
      </c>
      <c r="T71" s="20" t="s">
        <v>182</v>
      </c>
      <c r="U71" s="18" t="s">
        <v>182</v>
      </c>
      <c r="V71" s="20" t="s">
        <v>182</v>
      </c>
      <c r="W71" s="18" t="n">
        <v>479.61763614</v>
      </c>
      <c r="X71" s="20" t="n">
        <v>20.99653393</v>
      </c>
    </row>
    <row r="72" spans="1:24">
      <c r="A72" s="15" t="s">
        <v>247</v>
      </c>
      <c r="B72" s="17" t="n">
        <v>7708</v>
      </c>
      <c r="C72" s="18">
        <f>(8.0/B72*100)</f>
        <v/>
      </c>
      <c r="D72" s="19" t="n">
        <v>7700</v>
      </c>
      <c r="E72" s="18" t="n">
        <v>566.7220306</v>
      </c>
      <c r="F72" s="20" t="n">
        <v>5.05075348</v>
      </c>
      <c r="G72" s="18" t="n">
        <v>554.8534015499999</v>
      </c>
      <c r="H72" s="20" t="n">
        <v>3.58628515</v>
      </c>
      <c r="I72" s="18" t="n">
        <v>534.90230231</v>
      </c>
      <c r="J72" s="20" t="n">
        <v>3.63548015</v>
      </c>
      <c r="K72" s="18" t="n">
        <v>495.17258347</v>
      </c>
      <c r="L72" s="20" t="n">
        <v>5.59727267</v>
      </c>
      <c r="M72" s="18" t="n">
        <v>452.4720467</v>
      </c>
      <c r="N72" s="20" t="n">
        <v>59.55850524</v>
      </c>
      <c r="O72" s="18" t="n">
        <v>397.26229727</v>
      </c>
      <c r="P72" s="20" t="n">
        <v>19.0006931</v>
      </c>
      <c r="Q72" s="18" t="s">
        <v>182</v>
      </c>
      <c r="R72" s="20" t="s">
        <v>182</v>
      </c>
      <c r="S72" s="18" t="s">
        <v>182</v>
      </c>
      <c r="T72" s="20" t="s">
        <v>182</v>
      </c>
      <c r="U72" s="18" t="s">
        <v>182</v>
      </c>
      <c r="V72" s="20" t="s">
        <v>182</v>
      </c>
      <c r="W72" s="18" t="n">
        <v>478.04643526</v>
      </c>
      <c r="X72" s="20" t="n">
        <v>53.41951277</v>
      </c>
    </row>
    <row r="73" spans="1:24">
      <c r="A73" s="15" t="s">
        <v>248</v>
      </c>
      <c r="B73" s="17" t="n">
        <v>8249</v>
      </c>
      <c r="C73" s="18">
        <f>(229.0/B73*100)</f>
        <v/>
      </c>
      <c r="D73" s="19" t="n">
        <v>8020</v>
      </c>
      <c r="E73" s="18" t="n">
        <v>424.78344285</v>
      </c>
      <c r="F73" s="20" t="n">
        <v>7.09268912</v>
      </c>
      <c r="G73" s="18" t="n">
        <v>426.16777316</v>
      </c>
      <c r="H73" s="20" t="n">
        <v>4.04198783</v>
      </c>
      <c r="I73" s="18" t="n">
        <v>421.39835868</v>
      </c>
      <c r="J73" s="20" t="n">
        <v>3.25001356</v>
      </c>
      <c r="K73" s="18" t="n">
        <v>392.2659229</v>
      </c>
      <c r="L73" s="20" t="n">
        <v>3.83240258</v>
      </c>
      <c r="M73" s="18" t="n">
        <v>357.19858415</v>
      </c>
      <c r="N73" s="20" t="n">
        <v>19.9115469</v>
      </c>
      <c r="O73" s="18" t="n">
        <v>373.56292305</v>
      </c>
      <c r="P73" s="20" t="n">
        <v>8.33863586</v>
      </c>
      <c r="Q73" s="18" t="s">
        <v>182</v>
      </c>
      <c r="R73" s="20" t="s">
        <v>182</v>
      </c>
      <c r="S73" s="18" t="s">
        <v>182</v>
      </c>
      <c r="T73" s="20" t="s">
        <v>182</v>
      </c>
      <c r="U73" s="18" t="s">
        <v>182</v>
      </c>
      <c r="V73" s="20" t="s">
        <v>182</v>
      </c>
      <c r="W73" s="18" t="n">
        <v>377.28447611</v>
      </c>
      <c r="X73" s="20" t="n">
        <v>19.53795371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(271.0/B77*100)</f>
        <v/>
      </c>
      <c r="D77" s="19" t="n">
        <v>5791</v>
      </c>
      <c r="E77" s="18" t="n">
        <v>429.19445519</v>
      </c>
      <c r="F77" s="20" t="n">
        <v>5.25963382</v>
      </c>
      <c r="G77" s="18" t="n">
        <v>430.87717531</v>
      </c>
      <c r="H77" s="20" t="n">
        <v>3.01862432</v>
      </c>
      <c r="I77" s="18" t="n">
        <v>411.94572609</v>
      </c>
      <c r="J77" s="20" t="n">
        <v>3.13501735</v>
      </c>
      <c r="K77" s="18" t="n">
        <v>374.41809547</v>
      </c>
      <c r="L77" s="20" t="n">
        <v>6.88645099</v>
      </c>
      <c r="M77" s="18" t="n">
        <v>315.93769412</v>
      </c>
      <c r="N77" s="20" t="n">
        <v>26.1668656</v>
      </c>
      <c r="O77" s="18" t="n">
        <v>351.09429102</v>
      </c>
      <c r="P77" s="20" t="n">
        <v>14.79109672</v>
      </c>
      <c r="Q77" s="18" t="s">
        <v>182</v>
      </c>
      <c r="R77" s="20" t="s">
        <v>182</v>
      </c>
      <c r="S77" s="18" t="s">
        <v>182</v>
      </c>
      <c r="T77" s="20" t="s">
        <v>182</v>
      </c>
      <c r="U77" s="18" t="s">
        <v>182</v>
      </c>
      <c r="V77" s="20" t="s">
        <v>182</v>
      </c>
      <c r="W77" s="18" t="n">
        <v>378.25416155</v>
      </c>
      <c r="X77" s="20" t="n">
        <v>5.39499917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163</v>
      </c>
    </row>
    <row r="2" spans="1:28">
      <c r="A2" s="5" t="s">
        <v>301</v>
      </c>
    </row>
    <row customHeight="1" ht="30" r="4" spans="1:28">
      <c r="A4" s="6" t="n"/>
      <c r="B4" s="7" t="s">
        <v>165</v>
      </c>
      <c r="C4" s="7" t="s">
        <v>166</v>
      </c>
      <c r="D4" s="8" t="s">
        <v>165</v>
      </c>
      <c r="E4" s="9" t="s">
        <v>302</v>
      </c>
      <c r="F4" s="10" t="n"/>
      <c r="G4" s="9" t="s">
        <v>303</v>
      </c>
      <c r="H4" s="10" t="n"/>
      <c r="I4" s="9" t="s">
        <v>304</v>
      </c>
      <c r="J4" s="10" t="n"/>
      <c r="K4" s="9" t="s">
        <v>305</v>
      </c>
      <c r="L4" s="10" t="n"/>
      <c r="M4" s="9" t="s">
        <v>306</v>
      </c>
      <c r="N4" s="10" t="n"/>
      <c r="O4" s="9" t="s">
        <v>307</v>
      </c>
      <c r="P4" s="10" t="n"/>
      <c r="Q4" s="9" t="s">
        <v>308</v>
      </c>
      <c r="R4" s="10" t="n"/>
      <c r="S4" s="9" t="s">
        <v>170</v>
      </c>
      <c r="T4" s="10" t="n"/>
      <c r="U4" s="9" t="s">
        <v>171</v>
      </c>
      <c r="V4" s="10" t="n"/>
      <c r="W4" s="9" t="s">
        <v>172</v>
      </c>
      <c r="X4" s="10" t="n"/>
      <c r="Y4" s="9" t="s">
        <v>173</v>
      </c>
      <c r="Z4" s="10" t="n"/>
      <c r="AA4" s="9" t="s">
        <v>174</v>
      </c>
      <c r="AB4" s="10" t="n"/>
    </row>
    <row r="5" spans="1:28">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c r="Y5" s="12" t="s">
        <v>178</v>
      </c>
      <c r="Z5" s="11" t="s">
        <v>179</v>
      </c>
      <c r="AA5" s="12" t="s">
        <v>178</v>
      </c>
      <c r="AB5" s="11" t="s">
        <v>179</v>
      </c>
    </row>
    <row r="6" spans="1:28">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181</v>
      </c>
      <c r="B7" s="17" t="n">
        <v>14530</v>
      </c>
      <c r="C7" s="18">
        <f>(1117.0/B7*100)</f>
        <v/>
      </c>
      <c r="D7" s="19" t="n">
        <v>13413</v>
      </c>
      <c r="E7" s="18" t="n">
        <v>465.13055526</v>
      </c>
      <c r="F7" s="20" t="n">
        <v>4.75230832</v>
      </c>
      <c r="G7" s="18" t="n">
        <v>491.7010314</v>
      </c>
      <c r="H7" s="20" t="n">
        <v>3.20327741</v>
      </c>
      <c r="I7" s="18" t="n">
        <v>500.49370632</v>
      </c>
      <c r="J7" s="20" t="n">
        <v>3.50725954</v>
      </c>
      <c r="K7" s="18" t="n">
        <v>509.17962179</v>
      </c>
      <c r="L7" s="20" t="n">
        <v>2.94668198</v>
      </c>
      <c r="M7" s="18" t="n">
        <v>511.41133125</v>
      </c>
      <c r="N7" s="20" t="n">
        <v>3.31626388</v>
      </c>
      <c r="O7" s="18" t="n">
        <v>498.86493617</v>
      </c>
      <c r="P7" s="20" t="n">
        <v>4.13382565</v>
      </c>
      <c r="Q7" s="18" t="n">
        <v>454.55661402</v>
      </c>
      <c r="R7" s="20" t="n">
        <v>6.53085723</v>
      </c>
      <c r="S7" s="18" t="n">
        <v>393.73177874</v>
      </c>
      <c r="T7" s="20" t="n">
        <v>13.40029562</v>
      </c>
      <c r="U7" s="18" t="s">
        <v>182</v>
      </c>
      <c r="V7" s="20" t="s">
        <v>182</v>
      </c>
      <c r="W7" s="18" t="s">
        <v>182</v>
      </c>
      <c r="X7" s="20" t="s">
        <v>182</v>
      </c>
      <c r="Y7" s="18" t="s">
        <v>182</v>
      </c>
      <c r="Z7" s="20" t="s">
        <v>182</v>
      </c>
      <c r="AA7" s="18" t="n">
        <v>443.57716763</v>
      </c>
      <c r="AB7" s="20" t="n">
        <v>7.91340037</v>
      </c>
    </row>
    <row r="8" spans="1:28">
      <c r="A8" s="15" t="s">
        <v>183</v>
      </c>
      <c r="B8" s="17" t="n">
        <v>7007</v>
      </c>
      <c r="C8" s="18">
        <f>(138.0/B8*100)</f>
        <v/>
      </c>
      <c r="D8" s="19" t="n">
        <v>6869</v>
      </c>
      <c r="E8" s="18" t="n">
        <v>506.79837084</v>
      </c>
      <c r="F8" s="20" t="n">
        <v>3.85668379</v>
      </c>
      <c r="G8" s="18" t="n">
        <v>525.46421549</v>
      </c>
      <c r="H8" s="20" t="n">
        <v>3.27410815</v>
      </c>
      <c r="I8" s="18" t="n">
        <v>499.40081318</v>
      </c>
      <c r="J8" s="20" t="n">
        <v>4.10518676</v>
      </c>
      <c r="K8" s="18" t="n">
        <v>488.08253534</v>
      </c>
      <c r="L8" s="20" t="n">
        <v>5.08418037</v>
      </c>
      <c r="M8" s="18" t="n">
        <v>478.57146287</v>
      </c>
      <c r="N8" s="20" t="n">
        <v>5.65357791</v>
      </c>
      <c r="O8" s="18" t="n">
        <v>461.07200407</v>
      </c>
      <c r="P8" s="20" t="n">
        <v>10.7856008</v>
      </c>
      <c r="Q8" s="18" t="n">
        <v>430.66491723</v>
      </c>
      <c r="R8" s="20" t="n">
        <v>7.90306999</v>
      </c>
      <c r="S8" s="18" t="n">
        <v>434.21191768</v>
      </c>
      <c r="T8" s="20" t="n">
        <v>19.4333046</v>
      </c>
      <c r="U8" s="18" t="s">
        <v>182</v>
      </c>
      <c r="V8" s="20" t="s">
        <v>182</v>
      </c>
      <c r="W8" s="18" t="n">
        <v>301.63126691</v>
      </c>
      <c r="X8" s="20" t="n">
        <v>25.14921031</v>
      </c>
      <c r="Y8" s="18" t="s">
        <v>182</v>
      </c>
      <c r="Z8" s="20" t="s">
        <v>182</v>
      </c>
      <c r="AA8" s="18" t="n">
        <v>412.32311838</v>
      </c>
      <c r="AB8" s="20" t="n">
        <v>9.72418512</v>
      </c>
    </row>
    <row r="9" spans="1:28">
      <c r="A9" s="15" t="s">
        <v>184</v>
      </c>
      <c r="B9" s="17" t="n">
        <v>9651</v>
      </c>
      <c r="C9" s="18">
        <f>(534.0/B9*100)</f>
        <v/>
      </c>
      <c r="D9" s="19" t="n">
        <v>9117</v>
      </c>
      <c r="E9" s="18" t="n">
        <v>527.79799208</v>
      </c>
      <c r="F9" s="20" t="n">
        <v>3.44678323</v>
      </c>
      <c r="G9" s="18" t="n">
        <v>535.48309288</v>
      </c>
      <c r="H9" s="20" t="n">
        <v>3.25055993</v>
      </c>
      <c r="I9" s="18" t="n">
        <v>511.73355959</v>
      </c>
      <c r="J9" s="20" t="n">
        <v>3.92185237</v>
      </c>
      <c r="K9" s="18" t="n">
        <v>490.41126505</v>
      </c>
      <c r="L9" s="20" t="n">
        <v>4.88665521</v>
      </c>
      <c r="M9" s="18" t="n">
        <v>470.37937674</v>
      </c>
      <c r="N9" s="20" t="n">
        <v>4.89236188</v>
      </c>
      <c r="O9" s="18" t="n">
        <v>453.24567849</v>
      </c>
      <c r="P9" s="20" t="n">
        <v>6.39526173</v>
      </c>
      <c r="Q9" s="18" t="n">
        <v>430.99149899</v>
      </c>
      <c r="R9" s="20" t="n">
        <v>5.32192219</v>
      </c>
      <c r="S9" s="18" t="n">
        <v>441.20924567</v>
      </c>
      <c r="T9" s="20" t="n">
        <v>30.74646401</v>
      </c>
      <c r="U9" s="18" t="s">
        <v>182</v>
      </c>
      <c r="V9" s="20" t="s">
        <v>182</v>
      </c>
      <c r="W9" s="18" t="n">
        <v>357.98454354</v>
      </c>
      <c r="X9" s="20" t="n">
        <v>11.51846445</v>
      </c>
      <c r="Y9" s="18" t="s">
        <v>182</v>
      </c>
      <c r="Z9" s="20" t="s">
        <v>182</v>
      </c>
      <c r="AA9" s="18" t="n">
        <v>420.52298383</v>
      </c>
      <c r="AB9" s="20" t="n">
        <v>10.4496651</v>
      </c>
    </row>
    <row r="10" spans="1:28">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s">
        <v>182</v>
      </c>
      <c r="T10" s="20" t="s">
        <v>182</v>
      </c>
      <c r="U10" s="18" t="s">
        <v>182</v>
      </c>
      <c r="V10" s="20" t="s">
        <v>182</v>
      </c>
      <c r="W10" s="18" t="n">
        <v>515.64742803</v>
      </c>
      <c r="X10" s="20" t="n">
        <v>2.31308501</v>
      </c>
      <c r="Y10" s="18" t="s">
        <v>182</v>
      </c>
      <c r="Z10" s="20" t="s">
        <v>182</v>
      </c>
      <c r="AA10" s="18" t="s">
        <v>182</v>
      </c>
      <c r="AB10" s="20" t="s">
        <v>182</v>
      </c>
    </row>
    <row r="11" spans="1:28">
      <c r="A11" s="15" t="s">
        <v>186</v>
      </c>
      <c r="B11" s="17" t="n">
        <v>7053</v>
      </c>
      <c r="C11" s="18">
        <f>(111.0/B11*100)</f>
        <v/>
      </c>
      <c r="D11" s="19" t="n">
        <v>6942</v>
      </c>
      <c r="E11" s="18" t="n">
        <v>431.32327127</v>
      </c>
      <c r="F11" s="20" t="n">
        <v>3.54644611</v>
      </c>
      <c r="G11" s="18" t="n">
        <v>436.58218368</v>
      </c>
      <c r="H11" s="20" t="n">
        <v>4.07249511</v>
      </c>
      <c r="I11" s="18" t="n">
        <v>437.60674541</v>
      </c>
      <c r="J11" s="20" t="n">
        <v>4.3318478</v>
      </c>
      <c r="K11" s="18" t="n">
        <v>417.72291858</v>
      </c>
      <c r="L11" s="20" t="n">
        <v>5.50059738</v>
      </c>
      <c r="M11" s="18" t="n">
        <v>419.75267718</v>
      </c>
      <c r="N11" s="20" t="n">
        <v>7.06917566</v>
      </c>
      <c r="O11" s="18" t="n">
        <v>408.04694072</v>
      </c>
      <c r="P11" s="20" t="n">
        <v>6.3602616</v>
      </c>
      <c r="Q11" s="18" t="n">
        <v>385.1589021</v>
      </c>
      <c r="R11" s="20" t="n">
        <v>4.7074194</v>
      </c>
      <c r="S11" s="18" t="n">
        <v>329.97782239</v>
      </c>
      <c r="T11" s="20" t="n">
        <v>20.01358998</v>
      </c>
      <c r="U11" s="18" t="s">
        <v>182</v>
      </c>
      <c r="V11" s="20" t="s">
        <v>182</v>
      </c>
      <c r="W11" s="18" t="s">
        <v>182</v>
      </c>
      <c r="X11" s="20" t="s">
        <v>182</v>
      </c>
      <c r="Y11" s="18" t="s">
        <v>182</v>
      </c>
      <c r="Z11" s="20" t="s">
        <v>182</v>
      </c>
      <c r="AA11" s="18" t="n">
        <v>387.12112006</v>
      </c>
      <c r="AB11" s="20" t="n">
        <v>8.75843558</v>
      </c>
    </row>
    <row r="12" spans="1:28">
      <c r="A12" s="15" t="s">
        <v>187</v>
      </c>
      <c r="B12" s="17" t="n">
        <v>6894</v>
      </c>
      <c r="C12" s="18">
        <f>(125.0/B12*100)</f>
        <v/>
      </c>
      <c r="D12" s="19" t="n">
        <v>6769</v>
      </c>
      <c r="E12" s="18" t="n">
        <v>501.76864368</v>
      </c>
      <c r="F12" s="20" t="n">
        <v>3.46610253</v>
      </c>
      <c r="G12" s="18" t="n">
        <v>512.86757247</v>
      </c>
      <c r="H12" s="20" t="n">
        <v>3.34444046</v>
      </c>
      <c r="I12" s="18" t="n">
        <v>506.37939285</v>
      </c>
      <c r="J12" s="20" t="n">
        <v>4.13795431</v>
      </c>
      <c r="K12" s="18" t="n">
        <v>492.65274951</v>
      </c>
      <c r="L12" s="20" t="n">
        <v>4.28772894</v>
      </c>
      <c r="M12" s="18" t="n">
        <v>490.38572349</v>
      </c>
      <c r="N12" s="20" t="n">
        <v>5.10019185</v>
      </c>
      <c r="O12" s="18" t="n">
        <v>470.85103252</v>
      </c>
      <c r="P12" s="20" t="n">
        <v>6.5954596</v>
      </c>
      <c r="Q12" s="18" t="n">
        <v>448.41881623</v>
      </c>
      <c r="R12" s="20" t="n">
        <v>6.13014863</v>
      </c>
      <c r="S12" s="18" t="n">
        <v>418.42805539</v>
      </c>
      <c r="T12" s="20" t="n">
        <v>17.48860116</v>
      </c>
      <c r="U12" s="18" t="s">
        <v>182</v>
      </c>
      <c r="V12" s="20" t="s">
        <v>182</v>
      </c>
      <c r="W12" s="18" t="n">
        <v>340.98506961</v>
      </c>
      <c r="X12" s="20" t="n">
        <v>12.52444664</v>
      </c>
      <c r="Y12" s="18" t="s">
        <v>182</v>
      </c>
      <c r="Z12" s="20" t="s">
        <v>182</v>
      </c>
      <c r="AA12" s="18" t="n">
        <v>412.38572014</v>
      </c>
      <c r="AB12" s="20" t="n">
        <v>12.48978749</v>
      </c>
    </row>
    <row r="13" spans="1:28">
      <c r="A13" s="15" t="s">
        <v>188</v>
      </c>
      <c r="B13" s="17" t="n">
        <v>7161</v>
      </c>
      <c r="C13" s="18">
        <f>(312.0/B13*100)</f>
        <v/>
      </c>
      <c r="D13" s="19" t="n">
        <v>6849</v>
      </c>
      <c r="E13" s="18" t="n">
        <v>494.60306444</v>
      </c>
      <c r="F13" s="20" t="n">
        <v>11.76741647</v>
      </c>
      <c r="G13" s="18" t="n">
        <v>515.86869075</v>
      </c>
      <c r="H13" s="20" t="n">
        <v>3.96880332</v>
      </c>
      <c r="I13" s="18" t="n">
        <v>519.04811238</v>
      </c>
      <c r="J13" s="20" t="n">
        <v>4.0724693</v>
      </c>
      <c r="K13" s="18" t="n">
        <v>523.30454543</v>
      </c>
      <c r="L13" s="20" t="n">
        <v>3.40163924</v>
      </c>
      <c r="M13" s="18" t="n">
        <v>515.66632478</v>
      </c>
      <c r="N13" s="20" t="n">
        <v>3.50273708</v>
      </c>
      <c r="O13" s="18" t="n">
        <v>519.73807267</v>
      </c>
      <c r="P13" s="20" t="n">
        <v>4.58215334</v>
      </c>
      <c r="Q13" s="18" t="n">
        <v>491.86561425</v>
      </c>
      <c r="R13" s="20" t="n">
        <v>6.71427096</v>
      </c>
      <c r="S13" s="18" t="n">
        <v>418.34201419</v>
      </c>
      <c r="T13" s="20" t="n">
        <v>19.04733555</v>
      </c>
      <c r="U13" s="18" t="s">
        <v>182</v>
      </c>
      <c r="V13" s="20" t="s">
        <v>182</v>
      </c>
      <c r="W13" s="18" t="n">
        <v>447.51533769</v>
      </c>
      <c r="X13" s="20" t="n">
        <v>5.97365007</v>
      </c>
      <c r="Y13" s="18" t="s">
        <v>182</v>
      </c>
      <c r="Z13" s="20" t="s">
        <v>182</v>
      </c>
      <c r="AA13" s="18" t="n">
        <v>448.55371152</v>
      </c>
      <c r="AB13" s="20" t="n">
        <v>8.183479849999999</v>
      </c>
    </row>
    <row r="14" spans="1:28">
      <c r="A14" s="15" t="s">
        <v>189</v>
      </c>
      <c r="B14" s="17" t="n">
        <v>5587</v>
      </c>
      <c r="C14" s="18">
        <f>(191.0/B14*100)</f>
        <v/>
      </c>
      <c r="D14" s="19" t="n">
        <v>5396</v>
      </c>
      <c r="E14" s="18" t="n">
        <v>521.9306113599999</v>
      </c>
      <c r="F14" s="20" t="n">
        <v>3.73216707</v>
      </c>
      <c r="G14" s="18" t="n">
        <v>541.02587293</v>
      </c>
      <c r="H14" s="20" t="n">
        <v>2.93384629</v>
      </c>
      <c r="I14" s="18" t="n">
        <v>528.35432263</v>
      </c>
      <c r="J14" s="20" t="n">
        <v>3.5034575</v>
      </c>
      <c r="K14" s="18" t="n">
        <v>519.2817831900001</v>
      </c>
      <c r="L14" s="20" t="n">
        <v>3.58691629</v>
      </c>
      <c r="M14" s="18" t="n">
        <v>508.39875428</v>
      </c>
      <c r="N14" s="20" t="n">
        <v>4.32558605</v>
      </c>
      <c r="O14" s="18" t="n">
        <v>489.93160196</v>
      </c>
      <c r="P14" s="20" t="n">
        <v>4.66933476</v>
      </c>
      <c r="Q14" s="18" t="n">
        <v>470.47780146</v>
      </c>
      <c r="R14" s="20" t="n">
        <v>6.71179958</v>
      </c>
      <c r="S14" s="18" t="n">
        <v>432.43118594</v>
      </c>
      <c r="T14" s="20" t="n">
        <v>13.31969693</v>
      </c>
      <c r="U14" s="18" t="s">
        <v>182</v>
      </c>
      <c r="V14" s="20" t="s">
        <v>182</v>
      </c>
      <c r="W14" s="18" t="s">
        <v>182</v>
      </c>
      <c r="X14" s="20" t="s">
        <v>182</v>
      </c>
      <c r="Y14" s="18" t="s">
        <v>182</v>
      </c>
      <c r="Z14" s="20" t="s">
        <v>182</v>
      </c>
      <c r="AA14" s="18" t="n">
        <v>456.91678138</v>
      </c>
      <c r="AB14" s="20" t="n">
        <v>19.41745482</v>
      </c>
    </row>
    <row r="15" spans="1:28">
      <c r="A15" s="15" t="s">
        <v>190</v>
      </c>
      <c r="B15" s="17" t="n">
        <v>5882</v>
      </c>
      <c r="C15" s="18">
        <f>(138.0/B15*100)</f>
        <v/>
      </c>
      <c r="D15" s="19" t="n">
        <v>5744</v>
      </c>
      <c r="E15" s="18" t="n">
        <v>502.22391174</v>
      </c>
      <c r="F15" s="20" t="n">
        <v>5.44592147</v>
      </c>
      <c r="G15" s="18" t="n">
        <v>529.56822601</v>
      </c>
      <c r="H15" s="20" t="n">
        <v>2.52766814</v>
      </c>
      <c r="I15" s="18" t="n">
        <v>522.32960474</v>
      </c>
      <c r="J15" s="20" t="n">
        <v>3.1183005</v>
      </c>
      <c r="K15" s="18" t="n">
        <v>511.4657325</v>
      </c>
      <c r="L15" s="20" t="n">
        <v>3.55769922</v>
      </c>
      <c r="M15" s="18" t="n">
        <v>485.77645637</v>
      </c>
      <c r="N15" s="20" t="n">
        <v>4.37669033</v>
      </c>
      <c r="O15" s="18" t="n">
        <v>476.31608055</v>
      </c>
      <c r="P15" s="20" t="n">
        <v>5.32291689</v>
      </c>
      <c r="Q15" s="18" t="n">
        <v>459.25593192</v>
      </c>
      <c r="R15" s="20" t="n">
        <v>8.074208219999999</v>
      </c>
      <c r="S15" s="18" t="n">
        <v>393.92423822</v>
      </c>
      <c r="T15" s="20" t="n">
        <v>16.27993877</v>
      </c>
      <c r="U15" s="18" t="s">
        <v>182</v>
      </c>
      <c r="V15" s="20" t="s">
        <v>182</v>
      </c>
      <c r="W15" s="18" t="n">
        <v>368.85220715</v>
      </c>
      <c r="X15" s="20" t="n">
        <v>14.5875493</v>
      </c>
      <c r="Y15" s="18" t="s">
        <v>182</v>
      </c>
      <c r="Z15" s="20" t="s">
        <v>182</v>
      </c>
      <c r="AA15" s="18" t="n">
        <v>455.98825678</v>
      </c>
      <c r="AB15" s="20" t="n">
        <v>13.40301982</v>
      </c>
    </row>
    <row r="16" spans="1:28">
      <c r="A16" s="15" t="s">
        <v>191</v>
      </c>
      <c r="B16" s="17" t="n">
        <v>6108</v>
      </c>
      <c r="C16" s="18">
        <f>(254.0/B16*100)</f>
        <v/>
      </c>
      <c r="D16" s="19" t="n">
        <v>5854</v>
      </c>
      <c r="E16" s="18" t="n">
        <v>504.76996257</v>
      </c>
      <c r="F16" s="20" t="n">
        <v>3.04915092</v>
      </c>
      <c r="G16" s="18" t="n">
        <v>521.96821597</v>
      </c>
      <c r="H16" s="20" t="n">
        <v>3.20827019</v>
      </c>
      <c r="I16" s="18" t="n">
        <v>501.03740414</v>
      </c>
      <c r="J16" s="20" t="n">
        <v>3.7979243</v>
      </c>
      <c r="K16" s="18" t="n">
        <v>464.47245251</v>
      </c>
      <c r="L16" s="20" t="n">
        <v>5.43917008</v>
      </c>
      <c r="M16" s="18" t="n">
        <v>449.67513461</v>
      </c>
      <c r="N16" s="20" t="n">
        <v>6.86602448</v>
      </c>
      <c r="O16" s="18" t="n">
        <v>442.51714045</v>
      </c>
      <c r="P16" s="20" t="n">
        <v>10.27694096</v>
      </c>
      <c r="Q16" s="18" t="n">
        <v>408.59160295</v>
      </c>
      <c r="R16" s="20" t="n">
        <v>8.53605643</v>
      </c>
      <c r="S16" s="18" t="n">
        <v>357.03092941</v>
      </c>
      <c r="T16" s="20" t="n">
        <v>12.28808587</v>
      </c>
      <c r="U16" s="18" t="s">
        <v>182</v>
      </c>
      <c r="V16" s="20" t="s">
        <v>182</v>
      </c>
      <c r="W16" s="18" t="s">
        <v>182</v>
      </c>
      <c r="X16" s="20" t="s">
        <v>182</v>
      </c>
      <c r="Y16" s="18" t="s">
        <v>182</v>
      </c>
      <c r="Z16" s="20" t="s">
        <v>182</v>
      </c>
      <c r="AA16" s="18" t="n">
        <v>393.99529355</v>
      </c>
      <c r="AB16" s="20" t="n">
        <v>8.81546771</v>
      </c>
    </row>
    <row r="17" spans="1:28">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s">
        <v>182</v>
      </c>
      <c r="T17" s="20" t="s">
        <v>182</v>
      </c>
      <c r="U17" s="18" t="s">
        <v>182</v>
      </c>
      <c r="V17" s="20" t="s">
        <v>182</v>
      </c>
      <c r="W17" s="18" t="n">
        <v>362.96139732</v>
      </c>
      <c r="X17" s="20" t="n">
        <v>12.64520278</v>
      </c>
      <c r="Y17" s="18" t="s">
        <v>182</v>
      </c>
      <c r="Z17" s="20" t="s">
        <v>182</v>
      </c>
      <c r="AA17" s="18" t="s">
        <v>182</v>
      </c>
      <c r="AB17" s="20" t="s">
        <v>182</v>
      </c>
    </row>
    <row r="18" spans="1:28">
      <c r="A18" s="15" t="s">
        <v>193</v>
      </c>
      <c r="B18" s="17" t="n">
        <v>5532</v>
      </c>
      <c r="C18" s="18">
        <f>(38.0/B18*100)</f>
        <v/>
      </c>
      <c r="D18" s="19" t="n">
        <v>5494</v>
      </c>
      <c r="E18" s="18" t="n">
        <v>479.65101394</v>
      </c>
      <c r="F18" s="20" t="n">
        <v>3.93051081</v>
      </c>
      <c r="G18" s="18" t="n">
        <v>465.46714784</v>
      </c>
      <c r="H18" s="20" t="n">
        <v>4.88002566</v>
      </c>
      <c r="I18" s="18" t="n">
        <v>459.41576041</v>
      </c>
      <c r="J18" s="20" t="n">
        <v>4.98481397</v>
      </c>
      <c r="K18" s="18" t="n">
        <v>430.87074527</v>
      </c>
      <c r="L18" s="20" t="n">
        <v>5.25537722</v>
      </c>
      <c r="M18" s="18" t="n">
        <v>423.93448403</v>
      </c>
      <c r="N18" s="20" t="n">
        <v>5.53203788</v>
      </c>
      <c r="O18" s="18" t="n">
        <v>415.53957002</v>
      </c>
      <c r="P18" s="20" t="n">
        <v>7.18115504</v>
      </c>
      <c r="Q18" s="18" t="n">
        <v>399.03819971</v>
      </c>
      <c r="R18" s="20" t="n">
        <v>7.09329352</v>
      </c>
      <c r="S18" s="18" t="n">
        <v>364.44162522</v>
      </c>
      <c r="T18" s="20" t="n">
        <v>16.20097923</v>
      </c>
      <c r="U18" s="18" t="s">
        <v>182</v>
      </c>
      <c r="V18" s="20" t="s">
        <v>182</v>
      </c>
      <c r="W18" s="18" t="s">
        <v>182</v>
      </c>
      <c r="X18" s="20" t="s">
        <v>182</v>
      </c>
      <c r="Y18" s="18" t="s">
        <v>182</v>
      </c>
      <c r="Z18" s="20" t="s">
        <v>182</v>
      </c>
      <c r="AA18" s="18" t="n">
        <v>385.84624615</v>
      </c>
      <c r="AB18" s="20" t="n">
        <v>12.07084858</v>
      </c>
    </row>
    <row r="19" spans="1:28">
      <c r="A19" s="15" t="s">
        <v>194</v>
      </c>
      <c r="B19" s="17" t="n">
        <v>5658</v>
      </c>
      <c r="C19" s="18">
        <f>(128.0/B19*100)</f>
        <v/>
      </c>
      <c r="D19" s="19" t="n">
        <v>5530</v>
      </c>
      <c r="E19" s="18" t="n">
        <v>499.95802142</v>
      </c>
      <c r="F19" s="20" t="n">
        <v>3.68202391</v>
      </c>
      <c r="G19" s="18" t="n">
        <v>494.70268623</v>
      </c>
      <c r="H19" s="20" t="n">
        <v>4.164464</v>
      </c>
      <c r="I19" s="18" t="n">
        <v>488.38337123</v>
      </c>
      <c r="J19" s="20" t="n">
        <v>3.92850802</v>
      </c>
      <c r="K19" s="18" t="n">
        <v>467.13781692</v>
      </c>
      <c r="L19" s="20" t="n">
        <v>5.28565685</v>
      </c>
      <c r="M19" s="18" t="n">
        <v>451.5316596</v>
      </c>
      <c r="N19" s="20" t="n">
        <v>5.2569115</v>
      </c>
      <c r="O19" s="18" t="n">
        <v>412.17077309</v>
      </c>
      <c r="P19" s="20" t="n">
        <v>6.72274624</v>
      </c>
      <c r="Q19" s="18" t="n">
        <v>413.02751006</v>
      </c>
      <c r="R19" s="20" t="n">
        <v>6.6530375</v>
      </c>
      <c r="S19" s="18" t="n">
        <v>382.92183492</v>
      </c>
      <c r="T19" s="20" t="n">
        <v>14.18951438</v>
      </c>
      <c r="U19" s="18" t="s">
        <v>182</v>
      </c>
      <c r="V19" s="20" t="s">
        <v>182</v>
      </c>
      <c r="W19" s="18" t="s">
        <v>182</v>
      </c>
      <c r="X19" s="20" t="s">
        <v>182</v>
      </c>
      <c r="Y19" s="18" t="s">
        <v>182</v>
      </c>
      <c r="Z19" s="20" t="s">
        <v>182</v>
      </c>
      <c r="AA19" s="18" t="n">
        <v>398.56037465</v>
      </c>
      <c r="AB19" s="20" t="n">
        <v>11.44008248</v>
      </c>
    </row>
    <row r="20" spans="1:28">
      <c r="A20" s="15" t="s">
        <v>195</v>
      </c>
      <c r="B20" s="17" t="n">
        <v>3371</v>
      </c>
      <c r="C20" s="18">
        <f>(81.0/B20*100)</f>
        <v/>
      </c>
      <c r="D20" s="19" t="n">
        <v>3290</v>
      </c>
      <c r="E20" s="18" t="n">
        <v>494.80275074</v>
      </c>
      <c r="F20" s="20" t="n">
        <v>5.31975837</v>
      </c>
      <c r="G20" s="18" t="n">
        <v>513.52351872</v>
      </c>
      <c r="H20" s="20" t="n">
        <v>3.55275252</v>
      </c>
      <c r="I20" s="18" t="n">
        <v>493.96191041</v>
      </c>
      <c r="J20" s="20" t="n">
        <v>4.04867398</v>
      </c>
      <c r="K20" s="18" t="n">
        <v>471.31656279</v>
      </c>
      <c r="L20" s="20" t="n">
        <v>4.89708424</v>
      </c>
      <c r="M20" s="18" t="n">
        <v>467.72896413</v>
      </c>
      <c r="N20" s="20" t="n">
        <v>5.69657715</v>
      </c>
      <c r="O20" s="18" t="n">
        <v>451.33981307</v>
      </c>
      <c r="P20" s="20" t="n">
        <v>7.60912726</v>
      </c>
      <c r="Q20" s="18" t="n">
        <v>422.96243269</v>
      </c>
      <c r="R20" s="20" t="n">
        <v>9.08128668</v>
      </c>
      <c r="S20" s="18" t="n">
        <v>460.86543964</v>
      </c>
      <c r="T20" s="20" t="n">
        <v>24.50955534</v>
      </c>
      <c r="U20" s="18" t="s">
        <v>182</v>
      </c>
      <c r="V20" s="20" t="s">
        <v>182</v>
      </c>
      <c r="W20" s="18" t="s">
        <v>182</v>
      </c>
      <c r="X20" s="20" t="s">
        <v>182</v>
      </c>
      <c r="Y20" s="18" t="s">
        <v>182</v>
      </c>
      <c r="Z20" s="20" t="s">
        <v>182</v>
      </c>
      <c r="AA20" s="18" t="n">
        <v>412.77266859</v>
      </c>
      <c r="AB20" s="20" t="n">
        <v>15.77258708</v>
      </c>
    </row>
    <row r="21" spans="1:28">
      <c r="A21" s="15" t="s">
        <v>196</v>
      </c>
      <c r="B21" s="17" t="n">
        <v>5741</v>
      </c>
      <c r="C21" s="18">
        <f>(78.0/B21*100)</f>
        <v/>
      </c>
      <c r="D21" s="19" t="n">
        <v>5663</v>
      </c>
      <c r="E21" s="18" t="n">
        <v>508.34542212</v>
      </c>
      <c r="F21" s="20" t="n">
        <v>2.40229156</v>
      </c>
      <c r="G21" s="18" t="n">
        <v>513.13979893</v>
      </c>
      <c r="H21" s="20" t="n">
        <v>2.84434133</v>
      </c>
      <c r="I21" s="18" t="n">
        <v>501.56821097</v>
      </c>
      <c r="J21" s="20" t="n">
        <v>3.86125109</v>
      </c>
      <c r="K21" s="18" t="n">
        <v>487.82352744</v>
      </c>
      <c r="L21" s="20" t="n">
        <v>5.6096682</v>
      </c>
      <c r="M21" s="18" t="n">
        <v>475.11667277</v>
      </c>
      <c r="N21" s="20" t="n">
        <v>7.7053011</v>
      </c>
      <c r="O21" s="18" t="n">
        <v>456.45817501</v>
      </c>
      <c r="P21" s="20" t="n">
        <v>10.16429251</v>
      </c>
      <c r="Q21" s="18" t="n">
        <v>414.41203605</v>
      </c>
      <c r="R21" s="20" t="n">
        <v>12.01107223</v>
      </c>
      <c r="S21" s="18" t="n">
        <v>411.54879697</v>
      </c>
      <c r="T21" s="20" t="n">
        <v>22.73661056</v>
      </c>
      <c r="U21" s="18" t="s">
        <v>182</v>
      </c>
      <c r="V21" s="20" t="s">
        <v>182</v>
      </c>
      <c r="W21" s="18" t="s">
        <v>182</v>
      </c>
      <c r="X21" s="20" t="s">
        <v>182</v>
      </c>
      <c r="Y21" s="18" t="s">
        <v>182</v>
      </c>
      <c r="Z21" s="20" t="s">
        <v>182</v>
      </c>
      <c r="AA21" s="18" t="n">
        <v>448.46246192</v>
      </c>
      <c r="AB21" s="20" t="n">
        <v>16.84431748</v>
      </c>
    </row>
    <row r="22" spans="1:28">
      <c r="A22" s="15" t="s">
        <v>197</v>
      </c>
      <c r="B22" s="17" t="n">
        <v>6598</v>
      </c>
      <c r="C22" s="18">
        <f>(100.0/B22*100)</f>
        <v/>
      </c>
      <c r="D22" s="19" t="n">
        <v>6498</v>
      </c>
      <c r="E22" s="18" t="n">
        <v>481.76588756</v>
      </c>
      <c r="F22" s="20" t="n">
        <v>8.01351317</v>
      </c>
      <c r="G22" s="18" t="n">
        <v>499.36449966</v>
      </c>
      <c r="H22" s="20" t="n">
        <v>4.53340934</v>
      </c>
      <c r="I22" s="18" t="n">
        <v>488.67735306</v>
      </c>
      <c r="J22" s="20" t="n">
        <v>5.52268417</v>
      </c>
      <c r="K22" s="18" t="n">
        <v>469.73803304</v>
      </c>
      <c r="L22" s="20" t="n">
        <v>5.70832126</v>
      </c>
      <c r="M22" s="18" t="n">
        <v>448.44851758</v>
      </c>
      <c r="N22" s="20" t="n">
        <v>6.86556473</v>
      </c>
      <c r="O22" s="18" t="n">
        <v>436.42602951</v>
      </c>
      <c r="P22" s="20" t="n">
        <v>8.760678800000001</v>
      </c>
      <c r="Q22" s="18" t="n">
        <v>415.29159425</v>
      </c>
      <c r="R22" s="20" t="n">
        <v>8.120411109999999</v>
      </c>
      <c r="S22" s="18" t="n">
        <v>353.3663061</v>
      </c>
      <c r="T22" s="20" t="n">
        <v>8.724753590000001</v>
      </c>
      <c r="U22" s="18" t="s">
        <v>182</v>
      </c>
      <c r="V22" s="20" t="s">
        <v>182</v>
      </c>
      <c r="W22" s="18" t="n">
        <v>465.3184081</v>
      </c>
      <c r="X22" s="20" t="n">
        <v>9.52311205</v>
      </c>
      <c r="Y22" s="18" t="s">
        <v>182</v>
      </c>
      <c r="Z22" s="20" t="s">
        <v>182</v>
      </c>
      <c r="AA22" s="18" t="n">
        <v>381.1282924</v>
      </c>
      <c r="AB22" s="20" t="n">
        <v>9.37978766</v>
      </c>
    </row>
    <row r="23" spans="1:28">
      <c r="A23" s="15" t="s">
        <v>198</v>
      </c>
      <c r="B23" s="17" t="n">
        <v>11583</v>
      </c>
      <c r="C23" s="18">
        <f>(510.0/B23*100)</f>
        <v/>
      </c>
      <c r="D23" s="19" t="n">
        <v>11073</v>
      </c>
      <c r="E23" s="18" t="n">
        <v>506.3150864</v>
      </c>
      <c r="F23" s="20" t="n">
        <v>3.89106736</v>
      </c>
      <c r="G23" s="18" t="n">
        <v>511.04558497</v>
      </c>
      <c r="H23" s="20" t="n">
        <v>4.14673856</v>
      </c>
      <c r="I23" s="18" t="n">
        <v>496.10860549</v>
      </c>
      <c r="J23" s="20" t="n">
        <v>5.44583007</v>
      </c>
      <c r="K23" s="18" t="n">
        <v>477.73835614</v>
      </c>
      <c r="L23" s="20" t="n">
        <v>4.73194165</v>
      </c>
      <c r="M23" s="18" t="n">
        <v>459.5207659</v>
      </c>
      <c r="N23" s="20" t="n">
        <v>5.90056819</v>
      </c>
      <c r="O23" s="18" t="n">
        <v>453.55949494</v>
      </c>
      <c r="P23" s="20" t="n">
        <v>7.64781348</v>
      </c>
      <c r="Q23" s="18" t="n">
        <v>427.68225443</v>
      </c>
      <c r="R23" s="20" t="n">
        <v>7.49014348</v>
      </c>
      <c r="S23" s="18" t="n">
        <v>425.86126331</v>
      </c>
      <c r="T23" s="20" t="n">
        <v>14.95672663</v>
      </c>
      <c r="U23" s="18" t="s">
        <v>182</v>
      </c>
      <c r="V23" s="20" t="s">
        <v>182</v>
      </c>
      <c r="W23" s="18" t="s">
        <v>182</v>
      </c>
      <c r="X23" s="20" t="s">
        <v>182</v>
      </c>
      <c r="Y23" s="18" t="s">
        <v>182</v>
      </c>
      <c r="Z23" s="20" t="s">
        <v>182</v>
      </c>
      <c r="AA23" s="18" t="n">
        <v>444.23889963</v>
      </c>
      <c r="AB23" s="20" t="n">
        <v>11.35412037</v>
      </c>
    </row>
    <row r="24" spans="1:28">
      <c r="A24" s="15" t="s">
        <v>199</v>
      </c>
      <c r="B24" s="17" t="n">
        <v>6647</v>
      </c>
      <c r="C24" s="18">
        <f>(16.0/B24*100)</f>
        <v/>
      </c>
      <c r="D24" s="19" t="n">
        <v>6631</v>
      </c>
      <c r="E24" s="18" t="n">
        <v>546.07937071</v>
      </c>
      <c r="F24" s="20" t="n">
        <v>3.29644778</v>
      </c>
      <c r="G24" s="18" t="n">
        <v>540.50607624</v>
      </c>
      <c r="H24" s="20" t="n">
        <v>5.24907159</v>
      </c>
      <c r="I24" s="18" t="n">
        <v>524.48305501</v>
      </c>
      <c r="J24" s="20" t="n">
        <v>4.42495845</v>
      </c>
      <c r="K24" s="18" t="n">
        <v>517.78453683</v>
      </c>
      <c r="L24" s="20" t="n">
        <v>5.8767978</v>
      </c>
      <c r="M24" s="18" t="n">
        <v>496.59885075</v>
      </c>
      <c r="N24" s="20" t="n">
        <v>6.57735885</v>
      </c>
      <c r="O24" s="18" t="n">
        <v>462.7658136</v>
      </c>
      <c r="P24" s="20" t="n">
        <v>11.23074556</v>
      </c>
      <c r="Q24" s="18" t="n">
        <v>452.26287476</v>
      </c>
      <c r="R24" s="20" t="n">
        <v>10.40274309</v>
      </c>
      <c r="S24" s="18" t="n">
        <v>432.81279813</v>
      </c>
      <c r="T24" s="20" t="n">
        <v>14.95186482</v>
      </c>
      <c r="U24" s="18" t="s">
        <v>182</v>
      </c>
      <c r="V24" s="20" t="s">
        <v>182</v>
      </c>
      <c r="W24" s="18" t="s">
        <v>182</v>
      </c>
      <c r="X24" s="20" t="s">
        <v>182</v>
      </c>
      <c r="Y24" s="18" t="s">
        <v>182</v>
      </c>
      <c r="Z24" s="20" t="s">
        <v>182</v>
      </c>
      <c r="AA24" s="18" t="n">
        <v>415.12200538</v>
      </c>
      <c r="AB24" s="20" t="n">
        <v>18.97479117</v>
      </c>
    </row>
    <row r="25" spans="1:28">
      <c r="A25" s="15" t="s">
        <v>200</v>
      </c>
      <c r="B25" s="17" t="n">
        <v>5581</v>
      </c>
      <c r="C25" s="18">
        <f>(28.0/B25*100)</f>
        <v/>
      </c>
      <c r="D25" s="19" t="n">
        <v>5553</v>
      </c>
      <c r="E25" s="18" t="n">
        <v>532.70411288</v>
      </c>
      <c r="F25" s="20" t="n">
        <v>3.71660546</v>
      </c>
      <c r="G25" s="18" t="n">
        <v>533.2878176299999</v>
      </c>
      <c r="H25" s="20" t="n">
        <v>5.62280125</v>
      </c>
      <c r="I25" s="18" t="n">
        <v>509.72421087</v>
      </c>
      <c r="J25" s="20" t="n">
        <v>6.54505716</v>
      </c>
      <c r="K25" s="18" t="n">
        <v>485.40665064</v>
      </c>
      <c r="L25" s="20" t="n">
        <v>7.87862939</v>
      </c>
      <c r="M25" s="18" t="n">
        <v>481.00009925</v>
      </c>
      <c r="N25" s="20" t="n">
        <v>10.30193591</v>
      </c>
      <c r="O25" s="18" t="n">
        <v>470.97925273</v>
      </c>
      <c r="P25" s="20" t="n">
        <v>21.76539344</v>
      </c>
      <c r="Q25" s="18" t="n">
        <v>462.90914389</v>
      </c>
      <c r="R25" s="20" t="n">
        <v>22.35939784</v>
      </c>
      <c r="S25" s="18" t="n">
        <v>367.90086005</v>
      </c>
      <c r="T25" s="20" t="n">
        <v>32.82809525</v>
      </c>
      <c r="U25" s="18" t="s">
        <v>182</v>
      </c>
      <c r="V25" s="20" t="s">
        <v>182</v>
      </c>
      <c r="W25" s="18" t="s">
        <v>182</v>
      </c>
      <c r="X25" s="20" t="s">
        <v>182</v>
      </c>
      <c r="Y25" s="18" t="s">
        <v>182</v>
      </c>
      <c r="Z25" s="20" t="s">
        <v>182</v>
      </c>
      <c r="AA25" s="18" t="n">
        <v>482.34880425</v>
      </c>
      <c r="AB25" s="20" t="n">
        <v>34.20209477</v>
      </c>
    </row>
    <row r="26" spans="1:28">
      <c r="A26" s="15" t="s">
        <v>201</v>
      </c>
      <c r="B26" s="17" t="n">
        <v>4869</v>
      </c>
      <c r="C26" s="18">
        <f>(99.0/B26*100)</f>
        <v/>
      </c>
      <c r="D26" s="19" t="n">
        <v>4770</v>
      </c>
      <c r="E26" s="18" t="n">
        <v>478.95676399</v>
      </c>
      <c r="F26" s="20" t="n">
        <v>3.38489755</v>
      </c>
      <c r="G26" s="18" t="n">
        <v>493.33875655</v>
      </c>
      <c r="H26" s="20" t="n">
        <v>2.44869867</v>
      </c>
      <c r="I26" s="18" t="n">
        <v>493.75375936</v>
      </c>
      <c r="J26" s="20" t="n">
        <v>3.83695642</v>
      </c>
      <c r="K26" s="18" t="n">
        <v>470.03922365</v>
      </c>
      <c r="L26" s="20" t="n">
        <v>5.21816785</v>
      </c>
      <c r="M26" s="18" t="n">
        <v>465.80535996</v>
      </c>
      <c r="N26" s="20" t="n">
        <v>5.78122164</v>
      </c>
      <c r="O26" s="18" t="n">
        <v>466.00846526</v>
      </c>
      <c r="P26" s="20" t="n">
        <v>7.18975325</v>
      </c>
      <c r="Q26" s="18" t="n">
        <v>448.86302889</v>
      </c>
      <c r="R26" s="20" t="n">
        <v>8.88511155</v>
      </c>
      <c r="S26" s="18" t="s">
        <v>182</v>
      </c>
      <c r="T26" s="20" t="s">
        <v>182</v>
      </c>
      <c r="U26" s="18" t="s">
        <v>182</v>
      </c>
      <c r="V26" s="20" t="s">
        <v>182</v>
      </c>
      <c r="W26" s="18" t="s">
        <v>182</v>
      </c>
      <c r="X26" s="20" t="s">
        <v>182</v>
      </c>
      <c r="Y26" s="18" t="s">
        <v>182</v>
      </c>
      <c r="Z26" s="20" t="s">
        <v>182</v>
      </c>
      <c r="AA26" s="18" t="n">
        <v>433.45235833</v>
      </c>
      <c r="AB26" s="20" t="n">
        <v>17.10799666</v>
      </c>
    </row>
    <row r="27" spans="1:28">
      <c r="A27" s="15" t="s">
        <v>202</v>
      </c>
      <c r="B27" s="17" t="n">
        <v>5299</v>
      </c>
      <c r="C27" s="18">
        <f>(168.0/B27*100)</f>
        <v/>
      </c>
      <c r="D27" s="19" t="n">
        <v>5131</v>
      </c>
      <c r="E27" s="18" t="n">
        <v>509.81879189</v>
      </c>
      <c r="F27" s="20" t="n">
        <v>2.75463289</v>
      </c>
      <c r="G27" s="18" t="n">
        <v>500.96091595</v>
      </c>
      <c r="H27" s="20" t="n">
        <v>3.26336436</v>
      </c>
      <c r="I27" s="18" t="n">
        <v>495.22169158</v>
      </c>
      <c r="J27" s="20" t="n">
        <v>3.62329253</v>
      </c>
      <c r="K27" s="18" t="n">
        <v>473.36301854</v>
      </c>
      <c r="L27" s="20" t="n">
        <v>4.52721378</v>
      </c>
      <c r="M27" s="18" t="n">
        <v>455.33601078</v>
      </c>
      <c r="N27" s="20" t="n">
        <v>4.78901711</v>
      </c>
      <c r="O27" s="18" t="n">
        <v>443.45001252</v>
      </c>
      <c r="P27" s="20" t="n">
        <v>7.417313</v>
      </c>
      <c r="Q27" s="18" t="n">
        <v>416.99939702</v>
      </c>
      <c r="R27" s="20" t="n">
        <v>5.91244742</v>
      </c>
      <c r="S27" s="18" t="n">
        <v>433.59996218</v>
      </c>
      <c r="T27" s="20" t="n">
        <v>11.94644604</v>
      </c>
      <c r="U27" s="18" t="s">
        <v>182</v>
      </c>
      <c r="V27" s="20" t="s">
        <v>182</v>
      </c>
      <c r="W27" s="18" t="s">
        <v>182</v>
      </c>
      <c r="X27" s="20" t="s">
        <v>182</v>
      </c>
      <c r="Y27" s="18" t="s">
        <v>182</v>
      </c>
      <c r="Z27" s="20" t="s">
        <v>182</v>
      </c>
      <c r="AA27" s="18" t="n">
        <v>416.11015113</v>
      </c>
      <c r="AB27" s="20" t="n">
        <v>5.57808812</v>
      </c>
    </row>
    <row r="28" spans="1:28">
      <c r="A28" s="15" t="s">
        <v>203</v>
      </c>
      <c r="B28" s="17" t="n">
        <v>7568</v>
      </c>
      <c r="C28" s="18">
        <f>(129.0/B28*100)</f>
        <v/>
      </c>
      <c r="D28" s="19" t="n">
        <v>7439</v>
      </c>
      <c r="E28" s="18" t="n">
        <v>412.65736169</v>
      </c>
      <c r="F28" s="20" t="n">
        <v>2.68086196</v>
      </c>
      <c r="G28" s="18" t="n">
        <v>414.5008744</v>
      </c>
      <c r="H28" s="20" t="n">
        <v>3.39524805</v>
      </c>
      <c r="I28" s="18" t="n">
        <v>421.14836645</v>
      </c>
      <c r="J28" s="20" t="n">
        <v>5.54689264</v>
      </c>
      <c r="K28" s="18" t="n">
        <v>401.02740381</v>
      </c>
      <c r="L28" s="20" t="n">
        <v>4.95005828</v>
      </c>
      <c r="M28" s="18" t="n">
        <v>410.24405669</v>
      </c>
      <c r="N28" s="20" t="n">
        <v>5.87286644</v>
      </c>
      <c r="O28" s="18" t="n">
        <v>397.70511873</v>
      </c>
      <c r="P28" s="20" t="n">
        <v>11.27214226</v>
      </c>
      <c r="Q28" s="18" t="n">
        <v>397.25915426</v>
      </c>
      <c r="R28" s="20" t="n">
        <v>9.16897296</v>
      </c>
      <c r="S28" s="18" t="n">
        <v>332.2916334</v>
      </c>
      <c r="T28" s="20" t="n">
        <v>7.94232421</v>
      </c>
      <c r="U28" s="18" t="s">
        <v>182</v>
      </c>
      <c r="V28" s="20" t="s">
        <v>182</v>
      </c>
      <c r="W28" s="18" t="s">
        <v>182</v>
      </c>
      <c r="X28" s="20" t="s">
        <v>182</v>
      </c>
      <c r="Y28" s="18" t="s">
        <v>182</v>
      </c>
      <c r="Z28" s="20" t="s">
        <v>182</v>
      </c>
      <c r="AA28" s="18" t="n">
        <v>368.31593945</v>
      </c>
      <c r="AB28" s="20" t="n">
        <v>14.94318705</v>
      </c>
    </row>
    <row r="29" spans="1:28">
      <c r="A29" s="15" t="s">
        <v>204</v>
      </c>
      <c r="B29" s="17" t="n">
        <v>5385</v>
      </c>
      <c r="C29" s="18">
        <f>(36.0/B29*100)</f>
        <v/>
      </c>
      <c r="D29" s="19" t="n">
        <v>5349</v>
      </c>
      <c r="E29" s="18" t="n">
        <v>535.70167427</v>
      </c>
      <c r="F29" s="20" t="n">
        <v>8.03135082</v>
      </c>
      <c r="G29" s="18" t="n">
        <v>534.61465035</v>
      </c>
      <c r="H29" s="20" t="n">
        <v>3.36204976</v>
      </c>
      <c r="I29" s="18" t="n">
        <v>528.88708347</v>
      </c>
      <c r="J29" s="20" t="n">
        <v>3.2528447</v>
      </c>
      <c r="K29" s="18" t="n">
        <v>514.64376091</v>
      </c>
      <c r="L29" s="20" t="n">
        <v>4.27260188</v>
      </c>
      <c r="M29" s="18" t="n">
        <v>498.4396362</v>
      </c>
      <c r="N29" s="20" t="n">
        <v>4.98380615</v>
      </c>
      <c r="O29" s="18" t="n">
        <v>476.67199346</v>
      </c>
      <c r="P29" s="20" t="n">
        <v>8.02565952</v>
      </c>
      <c r="Q29" s="18" t="n">
        <v>466.46552545</v>
      </c>
      <c r="R29" s="20" t="n">
        <v>6.64633717</v>
      </c>
      <c r="S29" s="18" t="n">
        <v>391.70464966</v>
      </c>
      <c r="T29" s="20" t="n">
        <v>31.55951965</v>
      </c>
      <c r="U29" s="18" t="s">
        <v>182</v>
      </c>
      <c r="V29" s="20" t="s">
        <v>182</v>
      </c>
      <c r="W29" s="18" t="n">
        <v>335.3902018</v>
      </c>
      <c r="X29" s="20" t="n">
        <v>12.1685767</v>
      </c>
      <c r="Y29" s="18" t="s">
        <v>182</v>
      </c>
      <c r="Z29" s="20" t="s">
        <v>182</v>
      </c>
      <c r="AA29" s="18" t="n">
        <v>415.88085719</v>
      </c>
      <c r="AB29" s="20" t="n">
        <v>13.46833065</v>
      </c>
    </row>
    <row r="30" spans="1:28">
      <c r="A30" s="15" t="s">
        <v>205</v>
      </c>
      <c r="B30" s="17" t="n">
        <v>4520</v>
      </c>
      <c r="C30" s="18">
        <f>(527.0/B30*100)</f>
        <v/>
      </c>
      <c r="D30" s="19" t="n">
        <v>3993</v>
      </c>
      <c r="E30" s="18" t="n">
        <v>497.92624564</v>
      </c>
      <c r="F30" s="20" t="n">
        <v>7.17268696</v>
      </c>
      <c r="G30" s="18" t="n">
        <v>512.2401988300001</v>
      </c>
      <c r="H30" s="20" t="n">
        <v>3.96279104</v>
      </c>
      <c r="I30" s="18" t="n">
        <v>513.3621396</v>
      </c>
      <c r="J30" s="20" t="n">
        <v>3.84781366</v>
      </c>
      <c r="K30" s="18" t="n">
        <v>496.94641889</v>
      </c>
      <c r="L30" s="20" t="n">
        <v>4.88384085</v>
      </c>
      <c r="M30" s="18" t="n">
        <v>486.20453192</v>
      </c>
      <c r="N30" s="20" t="n">
        <v>5.54142543</v>
      </c>
      <c r="O30" s="18" t="n">
        <v>464.30343479</v>
      </c>
      <c r="P30" s="20" t="n">
        <v>7.75318291</v>
      </c>
      <c r="Q30" s="18" t="n">
        <v>426.34940458</v>
      </c>
      <c r="R30" s="20" t="n">
        <v>8.357685500000001</v>
      </c>
      <c r="S30" s="18" t="n">
        <v>428.68997526</v>
      </c>
      <c r="T30" s="20" t="n">
        <v>18.67869207</v>
      </c>
      <c r="U30" s="18" t="s">
        <v>182</v>
      </c>
      <c r="V30" s="20" t="s">
        <v>182</v>
      </c>
      <c r="W30" s="18" t="s">
        <v>182</v>
      </c>
      <c r="X30" s="20" t="s">
        <v>182</v>
      </c>
      <c r="Y30" s="18" t="s">
        <v>182</v>
      </c>
      <c r="Z30" s="20" t="s">
        <v>182</v>
      </c>
      <c r="AA30" s="18" t="n">
        <v>416.77953271</v>
      </c>
      <c r="AB30" s="20" t="n">
        <v>9.025159690000001</v>
      </c>
    </row>
    <row r="31" spans="1:28">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s">
        <v>182</v>
      </c>
      <c r="T31" s="20" t="s">
        <v>182</v>
      </c>
      <c r="U31" s="18" t="s">
        <v>182</v>
      </c>
      <c r="V31" s="20" t="s">
        <v>182</v>
      </c>
      <c r="W31" s="18" t="n">
        <v>501.72981506</v>
      </c>
      <c r="X31" s="20" t="n">
        <v>2.23163648</v>
      </c>
      <c r="Y31" s="18" t="s">
        <v>182</v>
      </c>
      <c r="Z31" s="20" t="s">
        <v>182</v>
      </c>
      <c r="AA31" s="18" t="s">
        <v>182</v>
      </c>
      <c r="AB31" s="20" t="s">
        <v>182</v>
      </c>
    </row>
    <row r="32" spans="1:28">
      <c r="A32" s="15" t="s">
        <v>207</v>
      </c>
      <c r="B32" s="17" t="n">
        <v>4478</v>
      </c>
      <c r="C32" s="18">
        <f>(16.0/B32*100)</f>
        <v/>
      </c>
      <c r="D32" s="19" t="n">
        <v>4462</v>
      </c>
      <c r="E32" s="18" t="n">
        <v>520.42155869</v>
      </c>
      <c r="F32" s="20" t="n">
        <v>3.47368417</v>
      </c>
      <c r="G32" s="18" t="n">
        <v>518.7600145500001</v>
      </c>
      <c r="H32" s="20" t="n">
        <v>3.44620968</v>
      </c>
      <c r="I32" s="18" t="n">
        <v>503.83870652</v>
      </c>
      <c r="J32" s="20" t="n">
        <v>4.26882434</v>
      </c>
      <c r="K32" s="18" t="n">
        <v>484.37420996</v>
      </c>
      <c r="L32" s="20" t="n">
        <v>4.96153637</v>
      </c>
      <c r="M32" s="18" t="n">
        <v>471.20963089</v>
      </c>
      <c r="N32" s="20" t="n">
        <v>5.82810435</v>
      </c>
      <c r="O32" s="18" t="n">
        <v>452.98012362</v>
      </c>
      <c r="P32" s="20" t="n">
        <v>7.27010899</v>
      </c>
      <c r="Q32" s="18" t="n">
        <v>457.14616138</v>
      </c>
      <c r="R32" s="20" t="n">
        <v>6.81483331</v>
      </c>
      <c r="S32" s="18" t="n">
        <v>441.29062434</v>
      </c>
      <c r="T32" s="20" t="n">
        <v>19.52810266</v>
      </c>
      <c r="U32" s="18" t="s">
        <v>182</v>
      </c>
      <c r="V32" s="20" t="s">
        <v>182</v>
      </c>
      <c r="W32" s="18" t="s">
        <v>182</v>
      </c>
      <c r="X32" s="20" t="s">
        <v>182</v>
      </c>
      <c r="Y32" s="18" t="s">
        <v>182</v>
      </c>
      <c r="Z32" s="20" t="s">
        <v>182</v>
      </c>
      <c r="AA32" s="18" t="n">
        <v>393.9373809</v>
      </c>
      <c r="AB32" s="20" t="n">
        <v>24.42267115</v>
      </c>
    </row>
    <row r="33" spans="1:28">
      <c r="A33" s="15" t="s">
        <v>208</v>
      </c>
      <c r="B33" s="17" t="n">
        <v>7325</v>
      </c>
      <c r="C33" s="18">
        <f>(230.0/B33*100)</f>
        <v/>
      </c>
      <c r="D33" s="19" t="n">
        <v>7095</v>
      </c>
      <c r="E33" s="18" t="n">
        <v>498.65220402</v>
      </c>
      <c r="F33" s="20" t="n">
        <v>4.75805132</v>
      </c>
      <c r="G33" s="18" t="n">
        <v>517.52666382</v>
      </c>
      <c r="H33" s="20" t="n">
        <v>3.40516613</v>
      </c>
      <c r="I33" s="18" t="n">
        <v>499.15449238</v>
      </c>
      <c r="J33" s="20" t="n">
        <v>3.84519467</v>
      </c>
      <c r="K33" s="18" t="n">
        <v>482.83494463</v>
      </c>
      <c r="L33" s="20" t="n">
        <v>4.75028217</v>
      </c>
      <c r="M33" s="18" t="n">
        <v>474.8489992</v>
      </c>
      <c r="N33" s="20" t="n">
        <v>5.26879152</v>
      </c>
      <c r="O33" s="18" t="n">
        <v>448.44526303</v>
      </c>
      <c r="P33" s="20" t="n">
        <v>8.062510169999999</v>
      </c>
      <c r="Q33" s="18" t="n">
        <v>437.7544368</v>
      </c>
      <c r="R33" s="20" t="n">
        <v>5.98324857</v>
      </c>
      <c r="S33" s="18" t="n">
        <v>369.3318739</v>
      </c>
      <c r="T33" s="20" t="n">
        <v>20.01699639</v>
      </c>
      <c r="U33" s="18" t="s">
        <v>182</v>
      </c>
      <c r="V33" s="20" t="s">
        <v>182</v>
      </c>
      <c r="W33" s="18" t="s">
        <v>182</v>
      </c>
      <c r="X33" s="20" t="s">
        <v>182</v>
      </c>
      <c r="Y33" s="18" t="s">
        <v>182</v>
      </c>
      <c r="Z33" s="20" t="s">
        <v>182</v>
      </c>
      <c r="AA33" s="18" t="n">
        <v>414.34584336</v>
      </c>
      <c r="AB33" s="20" t="n">
        <v>12.95596385</v>
      </c>
    </row>
    <row r="34" spans="1:28">
      <c r="A34" s="15" t="s">
        <v>209</v>
      </c>
      <c r="B34" s="17" t="n">
        <v>6350</v>
      </c>
      <c r="C34" s="18">
        <f>(85.0/B34*100)</f>
        <v/>
      </c>
      <c r="D34" s="19" t="n">
        <v>6265</v>
      </c>
      <c r="E34" s="18" t="n">
        <v>484.27257754</v>
      </c>
      <c r="F34" s="20" t="n">
        <v>4.05304499</v>
      </c>
      <c r="G34" s="18" t="n">
        <v>500.21948538</v>
      </c>
      <c r="H34" s="20" t="n">
        <v>3.99665181</v>
      </c>
      <c r="I34" s="18" t="n">
        <v>494.62261161</v>
      </c>
      <c r="J34" s="20" t="n">
        <v>4.54099416</v>
      </c>
      <c r="K34" s="18" t="n">
        <v>470.45609107</v>
      </c>
      <c r="L34" s="20" t="n">
        <v>4.39646075</v>
      </c>
      <c r="M34" s="18" t="n">
        <v>475.76504495</v>
      </c>
      <c r="N34" s="20" t="n">
        <v>4.89749651</v>
      </c>
      <c r="O34" s="18" t="n">
        <v>449.73182964</v>
      </c>
      <c r="P34" s="20" t="n">
        <v>6.87008943</v>
      </c>
      <c r="Q34" s="18" t="n">
        <v>440.59687567</v>
      </c>
      <c r="R34" s="20" t="n">
        <v>4.45712344</v>
      </c>
      <c r="S34" s="18" t="n">
        <v>384.72785065</v>
      </c>
      <c r="T34" s="20" t="n">
        <v>14.45832035</v>
      </c>
      <c r="U34" s="18" t="s">
        <v>182</v>
      </c>
      <c r="V34" s="20" t="s">
        <v>182</v>
      </c>
      <c r="W34" s="18" t="n">
        <v>336.51078337</v>
      </c>
      <c r="X34" s="20" t="n">
        <v>12.24828707</v>
      </c>
      <c r="Y34" s="18" t="s">
        <v>182</v>
      </c>
      <c r="Z34" s="20" t="s">
        <v>182</v>
      </c>
      <c r="AA34" s="18" t="n">
        <v>392.59509825</v>
      </c>
      <c r="AB34" s="20" t="n">
        <v>12.81734883</v>
      </c>
    </row>
    <row r="35" spans="1:28">
      <c r="A35" s="15" t="s">
        <v>210</v>
      </c>
      <c r="B35" s="17" t="n">
        <v>6406</v>
      </c>
      <c r="C35" s="18">
        <f>(69.0/B35*100)</f>
        <v/>
      </c>
      <c r="D35" s="19" t="n">
        <v>6337</v>
      </c>
      <c r="E35" s="18" t="n">
        <v>514.17630582</v>
      </c>
      <c r="F35" s="20" t="n">
        <v>4.00756255</v>
      </c>
      <c r="G35" s="18" t="n">
        <v>533.05845674</v>
      </c>
      <c r="H35" s="20" t="n">
        <v>2.28818059</v>
      </c>
      <c r="I35" s="18" t="n">
        <v>515.7882771</v>
      </c>
      <c r="J35" s="20" t="n">
        <v>4.06377077</v>
      </c>
      <c r="K35" s="18" t="n">
        <v>494.43755689</v>
      </c>
      <c r="L35" s="20" t="n">
        <v>4.34558896</v>
      </c>
      <c r="M35" s="18" t="n">
        <v>482.07238939</v>
      </c>
      <c r="N35" s="20" t="n">
        <v>4.77187754</v>
      </c>
      <c r="O35" s="18" t="n">
        <v>458.15091044</v>
      </c>
      <c r="P35" s="20" t="n">
        <v>7.72597033</v>
      </c>
      <c r="Q35" s="18" t="n">
        <v>463.40361875</v>
      </c>
      <c r="R35" s="20" t="n">
        <v>7.75714413</v>
      </c>
      <c r="S35" s="18" t="n">
        <v>457.08344789</v>
      </c>
      <c r="T35" s="20" t="n">
        <v>15.23287894</v>
      </c>
      <c r="U35" s="18" t="s">
        <v>182</v>
      </c>
      <c r="V35" s="20" t="s">
        <v>182</v>
      </c>
      <c r="W35" s="18" t="n">
        <v>349.78970242</v>
      </c>
      <c r="X35" s="20" t="n">
        <v>6.90672373</v>
      </c>
      <c r="Y35" s="18" t="s">
        <v>182</v>
      </c>
      <c r="Z35" s="20" t="s">
        <v>182</v>
      </c>
      <c r="AA35" s="18" t="n">
        <v>427.97945247</v>
      </c>
      <c r="AB35" s="20" t="n">
        <v>10.34335035</v>
      </c>
    </row>
    <row r="36" spans="1:28">
      <c r="A36" s="15" t="s">
        <v>211</v>
      </c>
      <c r="B36" s="17" t="n">
        <v>6736</v>
      </c>
      <c r="C36" s="18">
        <f>(47.0/B36*100)</f>
        <v/>
      </c>
      <c r="D36" s="19" t="n">
        <v>6689</v>
      </c>
      <c r="E36" s="18" t="n">
        <v>490.61035848</v>
      </c>
      <c r="F36" s="20" t="n">
        <v>3.3500043</v>
      </c>
      <c r="G36" s="18" t="n">
        <v>491.70656171</v>
      </c>
      <c r="H36" s="20" t="n">
        <v>3.00620747</v>
      </c>
      <c r="I36" s="18" t="n">
        <v>499.98248236</v>
      </c>
      <c r="J36" s="20" t="n">
        <v>3.21230012</v>
      </c>
      <c r="K36" s="18" t="n">
        <v>481.88062476</v>
      </c>
      <c r="L36" s="20" t="n">
        <v>4.48890421</v>
      </c>
      <c r="M36" s="18" t="n">
        <v>458.12325098</v>
      </c>
      <c r="N36" s="20" t="n">
        <v>6.12164305</v>
      </c>
      <c r="O36" s="18" t="n">
        <v>462.31375253</v>
      </c>
      <c r="P36" s="20" t="n">
        <v>10.8969509</v>
      </c>
      <c r="Q36" s="18" t="n">
        <v>428.59508369</v>
      </c>
      <c r="R36" s="20" t="n">
        <v>11.50207208</v>
      </c>
      <c r="S36" s="18" t="n">
        <v>424.27288983</v>
      </c>
      <c r="T36" s="20" t="n">
        <v>16.60559708</v>
      </c>
      <c r="U36" s="18" t="s">
        <v>182</v>
      </c>
      <c r="V36" s="20" t="s">
        <v>182</v>
      </c>
      <c r="W36" s="18" t="s">
        <v>182</v>
      </c>
      <c r="X36" s="20" t="s">
        <v>182</v>
      </c>
      <c r="Y36" s="18" t="s">
        <v>182</v>
      </c>
      <c r="Z36" s="20" t="s">
        <v>182</v>
      </c>
      <c r="AA36" s="18" t="n">
        <v>423.05310098</v>
      </c>
      <c r="AB36" s="20" t="n">
        <v>14.48794558</v>
      </c>
    </row>
    <row r="37" spans="1:28">
      <c r="A37" s="15" t="s">
        <v>212</v>
      </c>
      <c r="B37" s="17" t="n">
        <v>5458</v>
      </c>
      <c r="C37" s="18">
        <f>(235.0/B37*100)</f>
        <v/>
      </c>
      <c r="D37" s="19" t="n">
        <v>5223</v>
      </c>
      <c r="E37" s="18" t="n">
        <v>476.07219318</v>
      </c>
      <c r="F37" s="20" t="n">
        <v>7.4970272</v>
      </c>
      <c r="G37" s="18" t="n">
        <v>508.57879546</v>
      </c>
      <c r="H37" s="20" t="n">
        <v>5.04297285</v>
      </c>
      <c r="I37" s="18" t="n">
        <v>512.9201693799999</v>
      </c>
      <c r="J37" s="20" t="n">
        <v>4.38654435</v>
      </c>
      <c r="K37" s="18" t="n">
        <v>505.57379805</v>
      </c>
      <c r="L37" s="20" t="n">
        <v>4.67320659</v>
      </c>
      <c r="M37" s="18" t="n">
        <v>493.24646279</v>
      </c>
      <c r="N37" s="20" t="n">
        <v>4.53872703</v>
      </c>
      <c r="O37" s="18" t="n">
        <v>487.06370861</v>
      </c>
      <c r="P37" s="20" t="n">
        <v>7.07902332</v>
      </c>
      <c r="Q37" s="18" t="n">
        <v>442.47417346</v>
      </c>
      <c r="R37" s="20" t="n">
        <v>5.98376714</v>
      </c>
      <c r="S37" s="18" t="n">
        <v>399.20169345</v>
      </c>
      <c r="T37" s="20" t="n">
        <v>15.05318452</v>
      </c>
      <c r="U37" s="18" t="s">
        <v>182</v>
      </c>
      <c r="V37" s="20" t="s">
        <v>182</v>
      </c>
      <c r="W37" s="18" t="s">
        <v>182</v>
      </c>
      <c r="X37" s="20" t="s">
        <v>182</v>
      </c>
      <c r="Y37" s="18" t="s">
        <v>182</v>
      </c>
      <c r="Z37" s="20" t="s">
        <v>182</v>
      </c>
      <c r="AA37" s="18" t="n">
        <v>416.74465247</v>
      </c>
      <c r="AB37" s="20" t="n">
        <v>8.69147892</v>
      </c>
    </row>
    <row r="38" spans="1:28">
      <c r="A38" s="15" t="s">
        <v>213</v>
      </c>
      <c r="B38" s="17" t="n">
        <v>5860</v>
      </c>
      <c r="C38" s="18">
        <f>(63.0/B38*100)</f>
        <v/>
      </c>
      <c r="D38" s="19" t="n">
        <v>5797</v>
      </c>
      <c r="E38" s="18" t="n">
        <v>525.96778263</v>
      </c>
      <c r="F38" s="20" t="n">
        <v>3.41378525</v>
      </c>
      <c r="G38" s="18" t="n">
        <v>537.7613943699999</v>
      </c>
      <c r="H38" s="20" t="n">
        <v>3.88554082</v>
      </c>
      <c r="I38" s="18" t="n">
        <v>523.27930946</v>
      </c>
      <c r="J38" s="20" t="n">
        <v>4.37006125</v>
      </c>
      <c r="K38" s="18" t="n">
        <v>511.93667242</v>
      </c>
      <c r="L38" s="20" t="n">
        <v>6.23856361</v>
      </c>
      <c r="M38" s="18" t="n">
        <v>496.58164187</v>
      </c>
      <c r="N38" s="20" t="n">
        <v>7.35854574</v>
      </c>
      <c r="O38" s="18" t="n">
        <v>481.89451242</v>
      </c>
      <c r="P38" s="20" t="n">
        <v>11.22728217</v>
      </c>
      <c r="Q38" s="18" t="n">
        <v>435.12372288</v>
      </c>
      <c r="R38" s="20" t="n">
        <v>9.813981439999999</v>
      </c>
      <c r="S38" s="18" t="n">
        <v>448.19267321</v>
      </c>
      <c r="T38" s="20" t="n">
        <v>17.51761413</v>
      </c>
      <c r="U38" s="18" t="s">
        <v>182</v>
      </c>
      <c r="V38" s="20" t="s">
        <v>182</v>
      </c>
      <c r="W38" s="18" t="s">
        <v>182</v>
      </c>
      <c r="X38" s="20" t="s">
        <v>182</v>
      </c>
      <c r="Y38" s="18" t="s">
        <v>182</v>
      </c>
      <c r="Z38" s="20" t="s">
        <v>182</v>
      </c>
      <c r="AA38" s="18" t="n">
        <v>459.01043737</v>
      </c>
      <c r="AB38" s="20" t="n">
        <v>8.966783100000001</v>
      </c>
    </row>
    <row r="39" spans="1:28">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s">
        <v>182</v>
      </c>
      <c r="T39" s="20" t="s">
        <v>182</v>
      </c>
      <c r="U39" s="18" t="s">
        <v>182</v>
      </c>
      <c r="V39" s="20" t="s">
        <v>182</v>
      </c>
      <c r="W39" s="18" t="n">
        <v>420.45397969</v>
      </c>
      <c r="X39" s="20" t="n">
        <v>4.12888277</v>
      </c>
      <c r="Y39" s="18" t="s">
        <v>182</v>
      </c>
      <c r="Z39" s="20" t="s">
        <v>182</v>
      </c>
      <c r="AA39" s="18" t="s">
        <v>182</v>
      </c>
      <c r="AB39" s="20" t="s">
        <v>182</v>
      </c>
    </row>
    <row r="40" spans="1:28">
      <c r="A40" s="15" t="s">
        <v>215</v>
      </c>
      <c r="B40" s="17" t="n">
        <v>14157</v>
      </c>
      <c r="C40" s="18">
        <f>(5669.0/B40*100)</f>
        <v/>
      </c>
      <c r="D40" s="19" t="n">
        <v>8488</v>
      </c>
      <c r="E40" s="18" t="n">
        <v>497.01061331</v>
      </c>
      <c r="F40" s="20" t="n">
        <v>6.81875221</v>
      </c>
      <c r="G40" s="18" t="n">
        <v>516.62435518</v>
      </c>
      <c r="H40" s="20" t="n">
        <v>4.67969625</v>
      </c>
      <c r="I40" s="18" t="n">
        <v>507.91908641</v>
      </c>
      <c r="J40" s="20" t="n">
        <v>4.1553145</v>
      </c>
      <c r="K40" s="18" t="n">
        <v>480.82713773</v>
      </c>
      <c r="L40" s="20" t="n">
        <v>4.43176821</v>
      </c>
      <c r="M40" s="18" t="n">
        <v>472.02465104</v>
      </c>
      <c r="N40" s="20" t="n">
        <v>6.5621697</v>
      </c>
      <c r="O40" s="18" t="n">
        <v>445.62372327</v>
      </c>
      <c r="P40" s="20" t="n">
        <v>11.58191368</v>
      </c>
      <c r="Q40" s="18" t="n">
        <v>415.6580337</v>
      </c>
      <c r="R40" s="20" t="n">
        <v>10.35305363</v>
      </c>
      <c r="S40" s="18" t="n">
        <v>400.1034907</v>
      </c>
      <c r="T40" s="20" t="n">
        <v>25.65401012</v>
      </c>
      <c r="U40" s="18" t="s">
        <v>182</v>
      </c>
      <c r="V40" s="20" t="s">
        <v>182</v>
      </c>
      <c r="W40" s="18" t="n">
        <v>491.16464222</v>
      </c>
      <c r="X40" s="20" t="n">
        <v>2.5540442</v>
      </c>
      <c r="Y40" s="18" t="s">
        <v>182</v>
      </c>
      <c r="Z40" s="20" t="s">
        <v>182</v>
      </c>
      <c r="AA40" s="18" t="n">
        <v>407.86203413</v>
      </c>
      <c r="AB40" s="20" t="n">
        <v>10.01109198</v>
      </c>
    </row>
    <row r="41" spans="1:28">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s">
        <v>182</v>
      </c>
      <c r="T41" s="20" t="s">
        <v>182</v>
      </c>
      <c r="U41" s="18" t="s">
        <v>182</v>
      </c>
      <c r="V41" s="20" t="s">
        <v>182</v>
      </c>
      <c r="W41" s="18" t="n">
        <v>469.62849192</v>
      </c>
      <c r="X41" s="20" t="n">
        <v>3.16639492</v>
      </c>
      <c r="Y41" s="18" t="s">
        <v>182</v>
      </c>
      <c r="Z41" s="20" t="s">
        <v>182</v>
      </c>
      <c r="AA41" s="18" t="s">
        <v>182</v>
      </c>
      <c r="AB41" s="20" t="s">
        <v>182</v>
      </c>
    </row>
    <row r="42" spans="1:28">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c r="Y44" s="18" t="s">
        <v>182</v>
      </c>
      <c r="Z44" s="20" t="s">
        <v>182</v>
      </c>
      <c r="AA44" s="18" t="s">
        <v>182</v>
      </c>
      <c r="AB44" s="20" t="s">
        <v>182</v>
      </c>
    </row>
    <row r="45" spans="1:28">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s">
        <v>182</v>
      </c>
      <c r="T45" s="20" t="s">
        <v>182</v>
      </c>
      <c r="U45" s="18" t="s">
        <v>182</v>
      </c>
      <c r="V45" s="20" t="s">
        <v>182</v>
      </c>
      <c r="W45" s="18" t="n">
        <v>359.60621715</v>
      </c>
      <c r="X45" s="20" t="n">
        <v>2.95186404</v>
      </c>
      <c r="Y45" s="18" t="s">
        <v>182</v>
      </c>
      <c r="Z45" s="20" t="s">
        <v>182</v>
      </c>
      <c r="AA45" s="18" t="s">
        <v>182</v>
      </c>
      <c r="AB45" s="20" t="s">
        <v>182</v>
      </c>
    </row>
    <row r="46" spans="1:28">
      <c r="A46" s="15" t="s">
        <v>221</v>
      </c>
      <c r="B46" s="17" t="n">
        <v>23141</v>
      </c>
      <c r="C46" s="18">
        <f>(2765.0/B46*100)</f>
        <v/>
      </c>
      <c r="D46" s="19" t="n">
        <v>20376</v>
      </c>
      <c r="E46" s="18" t="n">
        <v>384.9976969</v>
      </c>
      <c r="F46" s="20" t="n">
        <v>3.14402182</v>
      </c>
      <c r="G46" s="18" t="n">
        <v>404.36314169</v>
      </c>
      <c r="H46" s="20" t="n">
        <v>4.93538882</v>
      </c>
      <c r="I46" s="18" t="n">
        <v>403.84676862</v>
      </c>
      <c r="J46" s="20" t="n">
        <v>8.248079479999999</v>
      </c>
      <c r="K46" s="18" t="n">
        <v>391.76329106</v>
      </c>
      <c r="L46" s="20" t="n">
        <v>7.17075744</v>
      </c>
      <c r="M46" s="18" t="n">
        <v>387.02276913</v>
      </c>
      <c r="N46" s="20" t="n">
        <v>9.504883960000001</v>
      </c>
      <c r="O46" s="18" t="n">
        <v>370.24857279</v>
      </c>
      <c r="P46" s="20" t="n">
        <v>9.64207905</v>
      </c>
      <c r="Q46" s="18" t="n">
        <v>347.55316833</v>
      </c>
      <c r="R46" s="20" t="n">
        <v>7.08900516</v>
      </c>
      <c r="S46" s="18" t="n">
        <v>286.60088223</v>
      </c>
      <c r="T46" s="20" t="n">
        <v>7.96325037</v>
      </c>
      <c r="U46" s="18" t="s">
        <v>182</v>
      </c>
      <c r="V46" s="20" t="s">
        <v>182</v>
      </c>
      <c r="W46" s="18" t="s">
        <v>182</v>
      </c>
      <c r="X46" s="20" t="s">
        <v>182</v>
      </c>
      <c r="Y46" s="18" t="s">
        <v>182</v>
      </c>
      <c r="Z46" s="20" t="s">
        <v>182</v>
      </c>
      <c r="AA46" s="18" t="n">
        <v>360.04467605</v>
      </c>
      <c r="AB46" s="20" t="n">
        <v>4.69021401</v>
      </c>
    </row>
    <row r="47" spans="1:28">
      <c r="A47" s="15" t="s">
        <v>222</v>
      </c>
      <c r="B47" s="17" t="n">
        <v>5928</v>
      </c>
      <c r="C47" s="18">
        <f>(134.0/B47*100)</f>
        <v/>
      </c>
      <c r="D47" s="19" t="n">
        <v>5794</v>
      </c>
      <c r="E47" s="18" t="n">
        <v>458.86809752</v>
      </c>
      <c r="F47" s="20" t="n">
        <v>5.37777255</v>
      </c>
      <c r="G47" s="18" t="n">
        <v>468.39654358</v>
      </c>
      <c r="H47" s="20" t="n">
        <v>5.27816486</v>
      </c>
      <c r="I47" s="18" t="n">
        <v>458.86331004</v>
      </c>
      <c r="J47" s="20" t="n">
        <v>5.7173689</v>
      </c>
      <c r="K47" s="18" t="n">
        <v>446.60852976</v>
      </c>
      <c r="L47" s="20" t="n">
        <v>4.6513351</v>
      </c>
      <c r="M47" s="18" t="n">
        <v>431.78642004</v>
      </c>
      <c r="N47" s="20" t="n">
        <v>5.4751959</v>
      </c>
      <c r="O47" s="18" t="n">
        <v>432.37015566</v>
      </c>
      <c r="P47" s="20" t="n">
        <v>8.61181163</v>
      </c>
      <c r="Q47" s="18" t="n">
        <v>396.97682274</v>
      </c>
      <c r="R47" s="20" t="n">
        <v>4.84335292</v>
      </c>
      <c r="S47" s="18" t="n">
        <v>359.03778217</v>
      </c>
      <c r="T47" s="20" t="n">
        <v>9.80791726</v>
      </c>
      <c r="U47" s="18" t="s">
        <v>182</v>
      </c>
      <c r="V47" s="20" t="s">
        <v>182</v>
      </c>
      <c r="W47" s="18" t="s">
        <v>182</v>
      </c>
      <c r="X47" s="20" t="s">
        <v>182</v>
      </c>
      <c r="Y47" s="18" t="s">
        <v>182</v>
      </c>
      <c r="Z47" s="20" t="s">
        <v>182</v>
      </c>
      <c r="AA47" s="18" t="n">
        <v>375.22597414</v>
      </c>
      <c r="AB47" s="20" t="n">
        <v>7.06581471</v>
      </c>
    </row>
    <row r="48" spans="1:28">
      <c r="A48" s="15" t="s">
        <v>223</v>
      </c>
      <c r="B48" s="17" t="n">
        <v>9841</v>
      </c>
      <c r="C48" s="18">
        <f>(19.0/B48*100)</f>
        <v/>
      </c>
      <c r="D48" s="19" t="n">
        <v>9822</v>
      </c>
      <c r="E48" s="18" t="n">
        <v>558.57765682</v>
      </c>
      <c r="F48" s="20" t="n">
        <v>4.12715114</v>
      </c>
      <c r="G48" s="18" t="n">
        <v>541.80077393</v>
      </c>
      <c r="H48" s="20" t="n">
        <v>7.33657431</v>
      </c>
      <c r="I48" s="18" t="n">
        <v>531.00716804</v>
      </c>
      <c r="J48" s="20" t="n">
        <v>9.31814389</v>
      </c>
      <c r="K48" s="18" t="n">
        <v>501.91091905</v>
      </c>
      <c r="L48" s="20" t="n">
        <v>8.322047209999999</v>
      </c>
      <c r="M48" s="18" t="n">
        <v>490.30512615</v>
      </c>
      <c r="N48" s="20" t="n">
        <v>9.684827289999999</v>
      </c>
      <c r="O48" s="18" t="n">
        <v>471.07050701</v>
      </c>
      <c r="P48" s="20" t="n">
        <v>10.71581281</v>
      </c>
      <c r="Q48" s="18" t="n">
        <v>482.49969482</v>
      </c>
      <c r="R48" s="20" t="n">
        <v>11.95607656</v>
      </c>
      <c r="S48" s="18" t="n">
        <v>415.86351203</v>
      </c>
      <c r="T48" s="20" t="n">
        <v>6.38180229</v>
      </c>
      <c r="U48" s="18" t="s">
        <v>182</v>
      </c>
      <c r="V48" s="20" t="s">
        <v>182</v>
      </c>
      <c r="W48" s="18" t="s">
        <v>182</v>
      </c>
      <c r="X48" s="20" t="s">
        <v>182</v>
      </c>
      <c r="Y48" s="18" t="s">
        <v>182</v>
      </c>
      <c r="Z48" s="20" t="s">
        <v>182</v>
      </c>
      <c r="AA48" s="18" t="n">
        <v>466.68008884</v>
      </c>
      <c r="AB48" s="20" t="n">
        <v>45.36395236</v>
      </c>
    </row>
    <row r="49" spans="1:28">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s">
        <v>182</v>
      </c>
      <c r="T49" s="20" t="s">
        <v>182</v>
      </c>
      <c r="U49" s="18" t="s">
        <v>182</v>
      </c>
      <c r="V49" s="20" t="s">
        <v>182</v>
      </c>
      <c r="W49" s="18" t="n">
        <v>409.03332786</v>
      </c>
      <c r="X49" s="20" t="n">
        <v>3.05386641</v>
      </c>
      <c r="Y49" s="18" t="s">
        <v>182</v>
      </c>
      <c r="Z49" s="20" t="s">
        <v>182</v>
      </c>
      <c r="AA49" s="18" t="s">
        <v>182</v>
      </c>
      <c r="AB49" s="20" t="s">
        <v>182</v>
      </c>
    </row>
    <row r="50" spans="1:28">
      <c r="A50" s="15" t="s">
        <v>225</v>
      </c>
      <c r="B50" s="17" t="n">
        <v>11795</v>
      </c>
      <c r="C50" s="18">
        <f>(1018.0/B50*100)</f>
        <v/>
      </c>
      <c r="D50" s="19" t="n">
        <v>10777</v>
      </c>
      <c r="E50" s="18" t="n">
        <v>395.12664961</v>
      </c>
      <c r="F50" s="20" t="n">
        <v>2.87403595</v>
      </c>
      <c r="G50" s="18" t="n">
        <v>399.42533199</v>
      </c>
      <c r="H50" s="20" t="n">
        <v>3.84280894</v>
      </c>
      <c r="I50" s="18" t="n">
        <v>405.07527106</v>
      </c>
      <c r="J50" s="20" t="n">
        <v>4.27895248</v>
      </c>
      <c r="K50" s="18" t="n">
        <v>391.58696446</v>
      </c>
      <c r="L50" s="20" t="n">
        <v>4.82862207</v>
      </c>
      <c r="M50" s="18" t="n">
        <v>407.82452535</v>
      </c>
      <c r="N50" s="20" t="n">
        <v>5.12348772</v>
      </c>
      <c r="O50" s="18" t="n">
        <v>387.47703995</v>
      </c>
      <c r="P50" s="20" t="n">
        <v>7.4224212</v>
      </c>
      <c r="Q50" s="18" t="n">
        <v>379.04825514</v>
      </c>
      <c r="R50" s="20" t="n">
        <v>5.69461944</v>
      </c>
      <c r="S50" s="18" t="n">
        <v>303.99773268</v>
      </c>
      <c r="T50" s="20" t="n">
        <v>10.09667756</v>
      </c>
      <c r="U50" s="18" t="s">
        <v>182</v>
      </c>
      <c r="V50" s="20" t="s">
        <v>182</v>
      </c>
      <c r="W50" s="18" t="s">
        <v>182</v>
      </c>
      <c r="X50" s="20" t="s">
        <v>182</v>
      </c>
      <c r="Y50" s="18" t="s">
        <v>182</v>
      </c>
      <c r="Z50" s="20" t="s">
        <v>182</v>
      </c>
      <c r="AA50" s="18" t="n">
        <v>362.48742357</v>
      </c>
      <c r="AB50" s="20" t="n">
        <v>7.35255021</v>
      </c>
    </row>
    <row r="51" spans="1:28">
      <c r="A51" s="15" t="s">
        <v>226</v>
      </c>
      <c r="B51" s="17" t="n">
        <v>6866</v>
      </c>
      <c r="C51" s="18">
        <f>(115.0/B51*100)</f>
        <v/>
      </c>
      <c r="D51" s="19" t="n">
        <v>6751</v>
      </c>
      <c r="E51" s="18" t="n">
        <v>393.4853747</v>
      </c>
      <c r="F51" s="20" t="n">
        <v>3.7752674</v>
      </c>
      <c r="G51" s="18" t="n">
        <v>416.53003645</v>
      </c>
      <c r="H51" s="20" t="n">
        <v>3.56978672</v>
      </c>
      <c r="I51" s="18" t="n">
        <v>414.08249457</v>
      </c>
      <c r="J51" s="20" t="n">
        <v>4.48141907</v>
      </c>
      <c r="K51" s="18" t="n">
        <v>403.83859133</v>
      </c>
      <c r="L51" s="20" t="n">
        <v>4.79402226</v>
      </c>
      <c r="M51" s="18" t="n">
        <v>412.04322985</v>
      </c>
      <c r="N51" s="20" t="n">
        <v>6.44307627</v>
      </c>
      <c r="O51" s="18" t="n">
        <v>406.19549197</v>
      </c>
      <c r="P51" s="20" t="n">
        <v>7.83361236</v>
      </c>
      <c r="Q51" s="18" t="n">
        <v>398.93813696</v>
      </c>
      <c r="R51" s="20" t="n">
        <v>4.13750797</v>
      </c>
      <c r="S51" s="18" t="n">
        <v>339.13336412</v>
      </c>
      <c r="T51" s="20" t="n">
        <v>17.07124318</v>
      </c>
      <c r="U51" s="18" t="s">
        <v>182</v>
      </c>
      <c r="V51" s="20" t="s">
        <v>182</v>
      </c>
      <c r="W51" s="18" t="n">
        <v>380.5422133</v>
      </c>
      <c r="X51" s="20" t="n">
        <v>4.31283207</v>
      </c>
      <c r="Y51" s="18" t="s">
        <v>182</v>
      </c>
      <c r="Z51" s="20" t="s">
        <v>182</v>
      </c>
      <c r="AA51" s="18" t="n">
        <v>379.99156957</v>
      </c>
      <c r="AB51" s="20" t="n">
        <v>5.99606821</v>
      </c>
    </row>
    <row r="52" spans="1:28">
      <c r="A52" s="15" t="s">
        <v>227</v>
      </c>
      <c r="B52" s="17" t="n">
        <v>5809</v>
      </c>
      <c r="C52" s="18">
        <f>(118.0/B52*100)</f>
        <v/>
      </c>
      <c r="D52" s="19" t="n">
        <v>5691</v>
      </c>
      <c r="E52" s="18" t="n">
        <v>473.6241512</v>
      </c>
      <c r="F52" s="20" t="n">
        <v>3.86168764</v>
      </c>
      <c r="G52" s="18" t="n">
        <v>481.7495172</v>
      </c>
      <c r="H52" s="20" t="n">
        <v>3.20128169</v>
      </c>
      <c r="I52" s="18" t="n">
        <v>468.38933514</v>
      </c>
      <c r="J52" s="20" t="n">
        <v>4.40399854</v>
      </c>
      <c r="K52" s="18" t="n">
        <v>445.80790988</v>
      </c>
      <c r="L52" s="20" t="n">
        <v>5.36375224</v>
      </c>
      <c r="M52" s="18" t="n">
        <v>440.97223319</v>
      </c>
      <c r="N52" s="20" t="n">
        <v>5.79891256</v>
      </c>
      <c r="O52" s="18" t="n">
        <v>432.75587165</v>
      </c>
      <c r="P52" s="20" t="n">
        <v>7.07044036</v>
      </c>
      <c r="Q52" s="18" t="n">
        <v>409.22084586</v>
      </c>
      <c r="R52" s="20" t="n">
        <v>6.72755729</v>
      </c>
      <c r="S52" s="18" t="n">
        <v>391.0466253</v>
      </c>
      <c r="T52" s="20" t="n">
        <v>20.00132397</v>
      </c>
      <c r="U52" s="18" t="s">
        <v>182</v>
      </c>
      <c r="V52" s="20" t="s">
        <v>182</v>
      </c>
      <c r="W52" s="18" t="s">
        <v>182</v>
      </c>
      <c r="X52" s="20" t="s">
        <v>182</v>
      </c>
      <c r="Y52" s="18" t="s">
        <v>182</v>
      </c>
      <c r="Z52" s="20" t="s">
        <v>182</v>
      </c>
      <c r="AA52" s="18" t="n">
        <v>383.14252395</v>
      </c>
      <c r="AB52" s="20" t="n">
        <v>9.78230583</v>
      </c>
    </row>
    <row r="53" spans="1:28">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s">
        <v>182</v>
      </c>
      <c r="T53" s="20" t="s">
        <v>182</v>
      </c>
      <c r="U53" s="18" t="s">
        <v>182</v>
      </c>
      <c r="V53" s="20" t="s">
        <v>182</v>
      </c>
      <c r="W53" s="18" t="n">
        <v>437.12852379</v>
      </c>
      <c r="X53" s="20" t="n">
        <v>1.71824983</v>
      </c>
      <c r="Y53" s="18" t="s">
        <v>182</v>
      </c>
      <c r="Z53" s="20" t="s">
        <v>182</v>
      </c>
      <c r="AA53" s="18" t="s">
        <v>182</v>
      </c>
      <c r="AB53" s="20" t="s">
        <v>182</v>
      </c>
    </row>
    <row r="54" spans="1:28">
      <c r="A54" s="15" t="s">
        <v>229</v>
      </c>
      <c r="B54" s="17" t="n">
        <v>4740</v>
      </c>
      <c r="C54" s="18">
        <f>(459.0/B54*100)</f>
        <v/>
      </c>
      <c r="D54" s="19" t="n">
        <v>4281</v>
      </c>
      <c r="E54" s="18" t="n">
        <v>339.91691406</v>
      </c>
      <c r="F54" s="20" t="n">
        <v>3.47127165</v>
      </c>
      <c r="G54" s="18" t="n">
        <v>341.80278979</v>
      </c>
      <c r="H54" s="20" t="n">
        <v>5.06818244</v>
      </c>
      <c r="I54" s="18" t="n">
        <v>340.10493166</v>
      </c>
      <c r="J54" s="20" t="n">
        <v>7.98483096</v>
      </c>
      <c r="K54" s="18" t="n">
        <v>311.75453602</v>
      </c>
      <c r="L54" s="20" t="n">
        <v>5.01596538</v>
      </c>
      <c r="M54" s="18" t="n">
        <v>319.96365081</v>
      </c>
      <c r="N54" s="20" t="n">
        <v>8.65821702</v>
      </c>
      <c r="O54" s="18" t="n">
        <v>320.23968896</v>
      </c>
      <c r="P54" s="20" t="n">
        <v>8.52769689</v>
      </c>
      <c r="Q54" s="18" t="n">
        <v>313.90229009</v>
      </c>
      <c r="R54" s="20" t="n">
        <v>7.32201626</v>
      </c>
      <c r="S54" s="18" t="n">
        <v>287.33032205</v>
      </c>
      <c r="T54" s="20" t="n">
        <v>6.92760897</v>
      </c>
      <c r="U54" s="18" t="s">
        <v>182</v>
      </c>
      <c r="V54" s="20" t="s">
        <v>182</v>
      </c>
      <c r="W54" s="18" t="s">
        <v>182</v>
      </c>
      <c r="X54" s="20" t="s">
        <v>182</v>
      </c>
      <c r="Y54" s="18" t="s">
        <v>182</v>
      </c>
      <c r="Z54" s="20" t="s">
        <v>182</v>
      </c>
      <c r="AA54" s="18" t="n">
        <v>300.97881521</v>
      </c>
      <c r="AB54" s="20" t="n">
        <v>5.74382689</v>
      </c>
    </row>
    <row r="55" spans="1:28">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s">
        <v>182</v>
      </c>
      <c r="T55" s="20" t="s">
        <v>182</v>
      </c>
      <c r="U55" s="18" t="s">
        <v>182</v>
      </c>
      <c r="V55" s="20" t="s">
        <v>182</v>
      </c>
      <c r="W55" s="18" t="n">
        <v>403.83322941</v>
      </c>
      <c r="X55" s="20" t="n">
        <v>2.78193854</v>
      </c>
      <c r="Y55" s="18" t="s">
        <v>182</v>
      </c>
      <c r="Z55" s="20" t="s">
        <v>182</v>
      </c>
      <c r="AA55" s="18" t="s">
        <v>182</v>
      </c>
      <c r="AB55" s="20" t="s">
        <v>182</v>
      </c>
    </row>
    <row r="56" spans="1:28">
      <c r="A56" s="15" t="s">
        <v>231</v>
      </c>
      <c r="B56" s="17" t="n">
        <v>5359</v>
      </c>
      <c r="C56" s="18">
        <f>(79.0/B56*100)</f>
        <v/>
      </c>
      <c r="D56" s="19" t="n">
        <v>5280</v>
      </c>
      <c r="E56" s="18" t="n">
        <v>559.54188984</v>
      </c>
      <c r="F56" s="20" t="n">
        <v>3.2408204</v>
      </c>
      <c r="G56" s="18" t="n">
        <v>553.61712177</v>
      </c>
      <c r="H56" s="20" t="n">
        <v>3.40699531</v>
      </c>
      <c r="I56" s="18" t="n">
        <v>537.21788887</v>
      </c>
      <c r="J56" s="20" t="n">
        <v>5.39153735</v>
      </c>
      <c r="K56" s="18" t="n">
        <v>512.23134837</v>
      </c>
      <c r="L56" s="20" t="n">
        <v>6.87176181</v>
      </c>
      <c r="M56" s="18" t="n">
        <v>505.85374183</v>
      </c>
      <c r="N56" s="20" t="n">
        <v>7.8273871</v>
      </c>
      <c r="O56" s="18" t="n">
        <v>483.23099804</v>
      </c>
      <c r="P56" s="20" t="n">
        <v>14.81730567</v>
      </c>
      <c r="Q56" s="18" t="n">
        <v>481.63598796</v>
      </c>
      <c r="R56" s="20" t="n">
        <v>14.70703756</v>
      </c>
      <c r="S56" s="18" t="n">
        <v>463.76138633</v>
      </c>
      <c r="T56" s="20" t="n">
        <v>14.39283624</v>
      </c>
      <c r="U56" s="18" t="s">
        <v>182</v>
      </c>
      <c r="V56" s="20" t="s">
        <v>182</v>
      </c>
      <c r="W56" s="18" t="s">
        <v>182</v>
      </c>
      <c r="X56" s="20" t="s">
        <v>182</v>
      </c>
      <c r="Y56" s="18" t="s">
        <v>182</v>
      </c>
      <c r="Z56" s="20" t="s">
        <v>182</v>
      </c>
      <c r="AA56" s="18" t="n">
        <v>461.51432121</v>
      </c>
      <c r="AB56" s="20" t="n">
        <v>25.33161509</v>
      </c>
    </row>
    <row r="57" spans="1:28">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s">
        <v>182</v>
      </c>
      <c r="T57" s="20" t="s">
        <v>182</v>
      </c>
      <c r="U57" s="18" t="s">
        <v>182</v>
      </c>
      <c r="V57" s="20" t="s">
        <v>182</v>
      </c>
      <c r="W57" s="18" t="n">
        <v>386.10959158</v>
      </c>
      <c r="X57" s="20" t="n">
        <v>3.0844628</v>
      </c>
      <c r="Y57" s="18" t="s">
        <v>182</v>
      </c>
      <c r="Z57" s="20" t="s">
        <v>182</v>
      </c>
      <c r="AA57" s="18" t="s">
        <v>182</v>
      </c>
      <c r="AB57" s="20" t="s">
        <v>182</v>
      </c>
    </row>
    <row r="58" spans="1:28">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s">
        <v>182</v>
      </c>
      <c r="T58" s="20" t="s">
        <v>182</v>
      </c>
      <c r="U58" s="18" t="s">
        <v>182</v>
      </c>
      <c r="V58" s="20" t="s">
        <v>182</v>
      </c>
      <c r="W58" s="18" t="n">
        <v>380.25901051</v>
      </c>
      <c r="X58" s="20" t="n">
        <v>2.6518124</v>
      </c>
      <c r="Y58" s="18" t="s">
        <v>182</v>
      </c>
      <c r="Z58" s="20" t="s">
        <v>182</v>
      </c>
      <c r="AA58" s="18" t="s">
        <v>182</v>
      </c>
      <c r="AB58" s="20" t="s">
        <v>182</v>
      </c>
    </row>
    <row r="59" spans="1:28">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s">
        <v>182</v>
      </c>
      <c r="T59" s="20" t="s">
        <v>182</v>
      </c>
      <c r="U59" s="18" t="s">
        <v>182</v>
      </c>
      <c r="V59" s="20" t="s">
        <v>182</v>
      </c>
      <c r="W59" s="18" t="n">
        <v>361.5339806</v>
      </c>
      <c r="X59" s="20" t="n">
        <v>1.62528789</v>
      </c>
      <c r="Y59" s="18" t="s">
        <v>182</v>
      </c>
      <c r="Z59" s="20" t="s">
        <v>182</v>
      </c>
      <c r="AA59" s="18" t="s">
        <v>182</v>
      </c>
      <c r="AB59" s="20" t="s">
        <v>182</v>
      </c>
    </row>
    <row r="60" spans="1:28">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s">
        <v>182</v>
      </c>
      <c r="T60" s="20" t="s">
        <v>182</v>
      </c>
      <c r="U60" s="18" t="s">
        <v>182</v>
      </c>
      <c r="V60" s="20" t="s">
        <v>182</v>
      </c>
      <c r="W60" s="18" t="n">
        <v>396.24965264</v>
      </c>
      <c r="X60" s="20" t="n">
        <v>3.6919812</v>
      </c>
      <c r="Y60" s="18" t="s">
        <v>182</v>
      </c>
      <c r="Z60" s="20" t="s">
        <v>182</v>
      </c>
      <c r="AA60" s="18" t="s">
        <v>182</v>
      </c>
      <c r="AB60" s="20" t="s">
        <v>182</v>
      </c>
    </row>
    <row r="61" spans="1:28">
      <c r="A61" s="15" t="s">
        <v>236</v>
      </c>
      <c r="B61" s="17" t="n">
        <v>6525</v>
      </c>
      <c r="C61" s="18">
        <f>(259.0/B61*100)</f>
        <v/>
      </c>
      <c r="D61" s="19" t="n">
        <v>6266</v>
      </c>
      <c r="E61" s="18" t="n">
        <v>482.73240154</v>
      </c>
      <c r="F61" s="20" t="n">
        <v>2.84615478</v>
      </c>
      <c r="G61" s="18" t="n">
        <v>494.93691409</v>
      </c>
      <c r="H61" s="20" t="n">
        <v>3.10425295</v>
      </c>
      <c r="I61" s="18" t="n">
        <v>475.81238045</v>
      </c>
      <c r="J61" s="20" t="n">
        <v>4.99118549</v>
      </c>
      <c r="K61" s="18" t="n">
        <v>463.85313027</v>
      </c>
      <c r="L61" s="20" t="n">
        <v>4.89466338</v>
      </c>
      <c r="M61" s="18" t="n">
        <v>451.26612051</v>
      </c>
      <c r="N61" s="20" t="n">
        <v>5.86474714</v>
      </c>
      <c r="O61" s="18" t="n">
        <v>444.9172319</v>
      </c>
      <c r="P61" s="20" t="n">
        <v>8.713352520000001</v>
      </c>
      <c r="Q61" s="18" t="n">
        <v>440.59871504</v>
      </c>
      <c r="R61" s="20" t="n">
        <v>10.90796381</v>
      </c>
      <c r="S61" s="18" t="n">
        <v>421.1975811</v>
      </c>
      <c r="T61" s="20" t="n">
        <v>12.23797814</v>
      </c>
      <c r="U61" s="18" t="s">
        <v>182</v>
      </c>
      <c r="V61" s="20" t="s">
        <v>182</v>
      </c>
      <c r="W61" s="18" t="s">
        <v>182</v>
      </c>
      <c r="X61" s="20" t="s">
        <v>182</v>
      </c>
      <c r="Y61" s="18" t="s">
        <v>182</v>
      </c>
      <c r="Z61" s="20" t="s">
        <v>182</v>
      </c>
      <c r="AA61" s="18" t="n">
        <v>398.22828953</v>
      </c>
      <c r="AB61" s="20" t="n">
        <v>10.68097707</v>
      </c>
    </row>
    <row r="62" spans="1:28">
      <c r="A62" s="15" t="s">
        <v>237</v>
      </c>
      <c r="B62" s="17" t="n">
        <v>4476</v>
      </c>
      <c r="C62" s="18">
        <f>(5.0/B62*100)</f>
        <v/>
      </c>
      <c r="D62" s="19" t="n">
        <v>4471</v>
      </c>
      <c r="E62" s="18" t="n">
        <v>547.25099468</v>
      </c>
      <c r="F62" s="20" t="n">
        <v>1.80636806</v>
      </c>
      <c r="G62" s="18" t="n">
        <v>554.73088706</v>
      </c>
      <c r="H62" s="20" t="n">
        <v>2.27120356</v>
      </c>
      <c r="I62" s="18" t="n">
        <v>537.47647584</v>
      </c>
      <c r="J62" s="20" t="n">
        <v>3.55251123</v>
      </c>
      <c r="K62" s="18" t="n">
        <v>528.86227844</v>
      </c>
      <c r="L62" s="20" t="n">
        <v>4.65782199</v>
      </c>
      <c r="M62" s="18" t="n">
        <v>505.73074802</v>
      </c>
      <c r="N62" s="20" t="n">
        <v>6.98479762</v>
      </c>
      <c r="O62" s="18" t="n">
        <v>535.8963287399999</v>
      </c>
      <c r="P62" s="20" t="n">
        <v>9.3467874</v>
      </c>
      <c r="Q62" s="18" t="n">
        <v>528.8285222</v>
      </c>
      <c r="R62" s="20" t="n">
        <v>7.8247409</v>
      </c>
      <c r="S62" s="18" t="n">
        <v>486.59749052</v>
      </c>
      <c r="T62" s="20" t="n">
        <v>16.35405931</v>
      </c>
      <c r="U62" s="18" t="s">
        <v>182</v>
      </c>
      <c r="V62" s="20" t="s">
        <v>182</v>
      </c>
      <c r="W62" s="18" t="s">
        <v>182</v>
      </c>
      <c r="X62" s="20" t="s">
        <v>182</v>
      </c>
      <c r="Y62" s="18" t="s">
        <v>182</v>
      </c>
      <c r="Z62" s="20" t="s">
        <v>182</v>
      </c>
      <c r="AA62" s="18" t="n">
        <v>497.8794963</v>
      </c>
      <c r="AB62" s="20" t="n">
        <v>34.17892187</v>
      </c>
    </row>
    <row r="63" spans="1:28">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s">
        <v>182</v>
      </c>
      <c r="T63" s="20" t="s">
        <v>182</v>
      </c>
      <c r="U63" s="18" t="s">
        <v>182</v>
      </c>
      <c r="V63" s="20" t="s">
        <v>182</v>
      </c>
      <c r="W63" s="18" t="n">
        <v>371.31142887</v>
      </c>
      <c r="X63" s="20" t="n">
        <v>1.28307667</v>
      </c>
      <c r="Y63" s="18" t="s">
        <v>182</v>
      </c>
      <c r="Z63" s="20" t="s">
        <v>182</v>
      </c>
      <c r="AA63" s="18" t="s">
        <v>182</v>
      </c>
      <c r="AB63" s="20" t="s">
        <v>182</v>
      </c>
    </row>
    <row r="64" spans="1:28">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s">
        <v>182</v>
      </c>
      <c r="T64" s="20" t="s">
        <v>182</v>
      </c>
      <c r="U64" s="18" t="s">
        <v>182</v>
      </c>
      <c r="V64" s="20" t="s">
        <v>182</v>
      </c>
      <c r="W64" s="18" t="n">
        <v>478.6447938</v>
      </c>
      <c r="X64" s="20" t="n">
        <v>1.71583638</v>
      </c>
      <c r="Y64" s="18" t="s">
        <v>182</v>
      </c>
      <c r="Z64" s="20" t="s">
        <v>182</v>
      </c>
      <c r="AA64" s="18" t="s">
        <v>182</v>
      </c>
      <c r="AB64" s="20" t="s">
        <v>182</v>
      </c>
    </row>
    <row r="65" spans="1:28">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s">
        <v>182</v>
      </c>
      <c r="T65" s="20" t="s">
        <v>182</v>
      </c>
      <c r="U65" s="18" t="s">
        <v>182</v>
      </c>
      <c r="V65" s="20" t="s">
        <v>182</v>
      </c>
      <c r="W65" s="18" t="n">
        <v>419.66352142</v>
      </c>
      <c r="X65" s="20" t="n">
        <v>2.4655214</v>
      </c>
      <c r="Y65" s="18" t="s">
        <v>182</v>
      </c>
      <c r="Z65" s="20" t="s">
        <v>182</v>
      </c>
      <c r="AA65" s="18" t="s">
        <v>182</v>
      </c>
      <c r="AB65" s="20" t="s">
        <v>182</v>
      </c>
    </row>
    <row r="66" spans="1:28">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s">
        <v>182</v>
      </c>
      <c r="T66" s="20" t="s">
        <v>182</v>
      </c>
      <c r="U66" s="18" t="s">
        <v>182</v>
      </c>
      <c r="V66" s="20" t="s">
        <v>182</v>
      </c>
      <c r="W66" s="18" t="n">
        <v>417.93412468</v>
      </c>
      <c r="X66" s="20" t="n">
        <v>1.46238599</v>
      </c>
      <c r="Y66" s="18" t="s">
        <v>182</v>
      </c>
      <c r="Z66" s="20" t="s">
        <v>182</v>
      </c>
      <c r="AA66" s="18" t="s">
        <v>182</v>
      </c>
      <c r="AB66" s="20" t="s">
        <v>182</v>
      </c>
    </row>
    <row r="67" spans="1:28">
      <c r="A67" s="15" t="s">
        <v>242</v>
      </c>
      <c r="B67" s="17" t="n">
        <v>6971</v>
      </c>
      <c r="C67" s="18">
        <f>(26.0/B67*100)</f>
        <v/>
      </c>
      <c r="D67" s="19" t="n">
        <v>6945</v>
      </c>
      <c r="E67" s="18" t="n">
        <v>397.6278459</v>
      </c>
      <c r="F67" s="20" t="n">
        <v>3.16657974</v>
      </c>
      <c r="G67" s="18" t="n">
        <v>394.43055624</v>
      </c>
      <c r="H67" s="20" t="n">
        <v>4.29199069</v>
      </c>
      <c r="I67" s="18" t="n">
        <v>394.07433439</v>
      </c>
      <c r="J67" s="20" t="n">
        <v>4.47481259</v>
      </c>
      <c r="K67" s="18" t="n">
        <v>383.95846469</v>
      </c>
      <c r="L67" s="20" t="n">
        <v>5.93992968</v>
      </c>
      <c r="M67" s="18" t="n">
        <v>400.31384587</v>
      </c>
      <c r="N67" s="20" t="n">
        <v>9.43786746</v>
      </c>
      <c r="O67" s="18" t="n">
        <v>373.78432595</v>
      </c>
      <c r="P67" s="20" t="n">
        <v>16.09132701</v>
      </c>
      <c r="Q67" s="18" t="n">
        <v>338.97216309</v>
      </c>
      <c r="R67" s="20" t="n">
        <v>15.18748706</v>
      </c>
      <c r="S67" s="18" t="n">
        <v>309.36547082</v>
      </c>
      <c r="T67" s="20" t="n">
        <v>4.88912552</v>
      </c>
      <c r="U67" s="18" t="s">
        <v>182</v>
      </c>
      <c r="V67" s="20" t="s">
        <v>182</v>
      </c>
      <c r="W67" s="18" t="s">
        <v>182</v>
      </c>
      <c r="X67" s="20" t="s">
        <v>182</v>
      </c>
      <c r="Y67" s="18" t="s">
        <v>182</v>
      </c>
      <c r="Z67" s="20" t="s">
        <v>182</v>
      </c>
      <c r="AA67" s="18" t="n">
        <v>340.32994049</v>
      </c>
      <c r="AB67" s="20" t="n">
        <v>17.19232759</v>
      </c>
    </row>
    <row r="68" spans="1:28">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s">
        <v>182</v>
      </c>
      <c r="T68" s="20" t="s">
        <v>182</v>
      </c>
      <c r="U68" s="18" t="s">
        <v>182</v>
      </c>
      <c r="V68" s="20" t="s">
        <v>182</v>
      </c>
      <c r="W68" s="18" t="n">
        <v>402.4006351</v>
      </c>
      <c r="X68" s="20" t="n">
        <v>1.27354229</v>
      </c>
      <c r="Y68" s="18" t="s">
        <v>182</v>
      </c>
      <c r="Z68" s="20" t="s">
        <v>182</v>
      </c>
      <c r="AA68" s="18" t="s">
        <v>182</v>
      </c>
      <c r="AB68" s="20" t="s">
        <v>182</v>
      </c>
    </row>
    <row r="69" spans="1:28">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s">
        <v>182</v>
      </c>
      <c r="T69" s="20" t="s">
        <v>182</v>
      </c>
      <c r="U69" s="18" t="s">
        <v>182</v>
      </c>
      <c r="V69" s="20" t="s">
        <v>182</v>
      </c>
      <c r="W69" s="18" t="n">
        <v>443.95431517</v>
      </c>
      <c r="X69" s="20" t="n">
        <v>3.78500092</v>
      </c>
      <c r="Y69" s="18" t="s">
        <v>182</v>
      </c>
      <c r="Z69" s="20" t="s">
        <v>182</v>
      </c>
      <c r="AA69" s="18" t="s">
        <v>182</v>
      </c>
      <c r="AB69" s="20" t="s">
        <v>182</v>
      </c>
    </row>
    <row r="70" spans="1:28">
      <c r="A70" s="15" t="s">
        <v>245</v>
      </c>
      <c r="B70" s="17" t="n">
        <v>6036</v>
      </c>
      <c r="C70" s="18">
        <f>(223.0/B70*100)</f>
        <v/>
      </c>
      <c r="D70" s="19" t="n">
        <v>5813</v>
      </c>
      <c r="E70" s="18" t="n">
        <v>509.18863846</v>
      </c>
      <c r="F70" s="20" t="n">
        <v>3.85334426</v>
      </c>
      <c r="G70" s="18" t="n">
        <v>511.03168449</v>
      </c>
      <c r="H70" s="20" t="n">
        <v>3.44420715</v>
      </c>
      <c r="I70" s="18" t="n">
        <v>497.71284627</v>
      </c>
      <c r="J70" s="20" t="n">
        <v>4.71318736</v>
      </c>
      <c r="K70" s="18" t="n">
        <v>492.23340012</v>
      </c>
      <c r="L70" s="20" t="n">
        <v>5.61099206</v>
      </c>
      <c r="M70" s="18" t="n">
        <v>481.68286277</v>
      </c>
      <c r="N70" s="20" t="n">
        <v>4.66085418</v>
      </c>
      <c r="O70" s="18" t="n">
        <v>470.77593047</v>
      </c>
      <c r="P70" s="20" t="n">
        <v>6.91055924</v>
      </c>
      <c r="Q70" s="18" t="n">
        <v>449.82371221</v>
      </c>
      <c r="R70" s="20" t="n">
        <v>7.15496141</v>
      </c>
      <c r="S70" s="18" t="n">
        <v>452.90695258</v>
      </c>
      <c r="T70" s="20" t="n">
        <v>14.43961171</v>
      </c>
      <c r="U70" s="18" t="s">
        <v>182</v>
      </c>
      <c r="V70" s="20" t="s">
        <v>182</v>
      </c>
      <c r="W70" s="18" t="s">
        <v>182</v>
      </c>
      <c r="X70" s="20" t="s">
        <v>182</v>
      </c>
      <c r="Y70" s="18" t="s">
        <v>182</v>
      </c>
      <c r="Z70" s="20" t="s">
        <v>182</v>
      </c>
      <c r="AA70" s="18" t="n">
        <v>428.2975692</v>
      </c>
      <c r="AB70" s="20" t="n">
        <v>8.082793410000001</v>
      </c>
    </row>
    <row r="71" spans="1:28">
      <c r="A71" s="15" t="s">
        <v>246</v>
      </c>
      <c r="B71" s="17" t="n">
        <v>6115</v>
      </c>
      <c r="C71" s="18">
        <f>(112.0/B71*100)</f>
        <v/>
      </c>
      <c r="D71" s="19" t="n">
        <v>6003</v>
      </c>
      <c r="E71" s="18" t="n">
        <v>565.36436182</v>
      </c>
      <c r="F71" s="20" t="n">
        <v>2.30135172</v>
      </c>
      <c r="G71" s="18" t="n">
        <v>584.82960184</v>
      </c>
      <c r="H71" s="20" t="n">
        <v>3.24660299</v>
      </c>
      <c r="I71" s="18" t="n">
        <v>570.0793056700001</v>
      </c>
      <c r="J71" s="20" t="n">
        <v>4.03111968</v>
      </c>
      <c r="K71" s="18" t="n">
        <v>552.05338868</v>
      </c>
      <c r="L71" s="20" t="n">
        <v>5.22400923</v>
      </c>
      <c r="M71" s="18" t="n">
        <v>542.96589263</v>
      </c>
      <c r="N71" s="20" t="n">
        <v>4.3514523</v>
      </c>
      <c r="O71" s="18" t="n">
        <v>530.66972003</v>
      </c>
      <c r="P71" s="20" t="n">
        <v>7.64006272</v>
      </c>
      <c r="Q71" s="18" t="n">
        <v>511.53350161</v>
      </c>
      <c r="R71" s="20" t="n">
        <v>8.887526640000001</v>
      </c>
      <c r="S71" s="18" t="n">
        <v>483.93683435</v>
      </c>
      <c r="T71" s="20" t="n">
        <v>15.64830939</v>
      </c>
      <c r="U71" s="18" t="s">
        <v>182</v>
      </c>
      <c r="V71" s="20" t="s">
        <v>182</v>
      </c>
      <c r="W71" s="18" t="s">
        <v>182</v>
      </c>
      <c r="X71" s="20" t="s">
        <v>182</v>
      </c>
      <c r="Y71" s="18" t="s">
        <v>182</v>
      </c>
      <c r="Z71" s="20" t="s">
        <v>182</v>
      </c>
      <c r="AA71" s="18" t="n">
        <v>462.18545981</v>
      </c>
      <c r="AB71" s="20" t="n">
        <v>21.81279421</v>
      </c>
    </row>
    <row r="72" spans="1:28">
      <c r="A72" s="15" t="s">
        <v>247</v>
      </c>
      <c r="B72" s="17" t="n">
        <v>7708</v>
      </c>
      <c r="C72" s="18">
        <f>(8.0/B72*100)</f>
        <v/>
      </c>
      <c r="D72" s="19" t="n">
        <v>7700</v>
      </c>
      <c r="E72" s="18" t="n">
        <v>548.19400763</v>
      </c>
      <c r="F72" s="20" t="n">
        <v>3.4258793</v>
      </c>
      <c r="G72" s="18" t="n">
        <v>557.38640758</v>
      </c>
      <c r="H72" s="20" t="n">
        <v>4.63114148</v>
      </c>
      <c r="I72" s="18" t="n">
        <v>554.98388649</v>
      </c>
      <c r="J72" s="20" t="n">
        <v>5.2322889</v>
      </c>
      <c r="K72" s="18" t="n">
        <v>541.1672072600001</v>
      </c>
      <c r="L72" s="20" t="n">
        <v>6.94184683</v>
      </c>
      <c r="M72" s="18" t="n">
        <v>520.80105477</v>
      </c>
      <c r="N72" s="20" t="n">
        <v>7.84062706</v>
      </c>
      <c r="O72" s="18" t="n">
        <v>500.72051439</v>
      </c>
      <c r="P72" s="20" t="n">
        <v>11.40789027</v>
      </c>
      <c r="Q72" s="18" t="n">
        <v>458.54609828</v>
      </c>
      <c r="R72" s="20" t="n">
        <v>9.58152275</v>
      </c>
      <c r="S72" s="18" t="n">
        <v>402.52457939</v>
      </c>
      <c r="T72" s="20" t="n">
        <v>17.57801309</v>
      </c>
      <c r="U72" s="18" t="s">
        <v>182</v>
      </c>
      <c r="V72" s="20" t="s">
        <v>182</v>
      </c>
      <c r="W72" s="18" t="s">
        <v>182</v>
      </c>
      <c r="X72" s="20" t="s">
        <v>182</v>
      </c>
      <c r="Y72" s="18" t="s">
        <v>182</v>
      </c>
      <c r="Z72" s="20" t="s">
        <v>182</v>
      </c>
      <c r="AA72" s="18" t="n">
        <v>471.55139378</v>
      </c>
      <c r="AB72" s="20" t="n">
        <v>24.37834418</v>
      </c>
    </row>
    <row r="73" spans="1:28">
      <c r="A73" s="15" t="s">
        <v>248</v>
      </c>
      <c r="B73" s="17" t="n">
        <v>8249</v>
      </c>
      <c r="C73" s="18">
        <f>(230.0/B73*100)</f>
        <v/>
      </c>
      <c r="D73" s="19" t="n">
        <v>8019</v>
      </c>
      <c r="E73" s="18" t="n">
        <v>417.28987177</v>
      </c>
      <c r="F73" s="20" t="n">
        <v>4.23889707</v>
      </c>
      <c r="G73" s="18" t="n">
        <v>422.72884377</v>
      </c>
      <c r="H73" s="20" t="n">
        <v>4.65869935</v>
      </c>
      <c r="I73" s="18" t="n">
        <v>422.46085215</v>
      </c>
      <c r="J73" s="20" t="n">
        <v>4.77897166</v>
      </c>
      <c r="K73" s="18" t="n">
        <v>412.41097791</v>
      </c>
      <c r="L73" s="20" t="n">
        <v>3.72446408</v>
      </c>
      <c r="M73" s="18" t="n">
        <v>421.85509357</v>
      </c>
      <c r="N73" s="20" t="n">
        <v>5.56965984</v>
      </c>
      <c r="O73" s="18" t="n">
        <v>411.80992043</v>
      </c>
      <c r="P73" s="20" t="n">
        <v>6.48549268</v>
      </c>
      <c r="Q73" s="18" t="n">
        <v>402.80644933</v>
      </c>
      <c r="R73" s="20" t="n">
        <v>8.136157989999999</v>
      </c>
      <c r="S73" s="18" t="n">
        <v>371.22737196</v>
      </c>
      <c r="T73" s="20" t="n">
        <v>8.335911579999999</v>
      </c>
      <c r="U73" s="18" t="s">
        <v>182</v>
      </c>
      <c r="V73" s="20" t="s">
        <v>182</v>
      </c>
      <c r="W73" s="18" t="s">
        <v>182</v>
      </c>
      <c r="X73" s="20" t="s">
        <v>182</v>
      </c>
      <c r="Y73" s="18" t="s">
        <v>182</v>
      </c>
      <c r="Z73" s="20" t="s">
        <v>182</v>
      </c>
      <c r="AA73" s="18" t="n">
        <v>363.58637599</v>
      </c>
      <c r="AB73" s="20" t="n">
        <v>16.57045194</v>
      </c>
    </row>
    <row r="74" spans="1:28">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s">
        <v>182</v>
      </c>
      <c r="T74" s="20" t="s">
        <v>182</v>
      </c>
      <c r="U74" s="18" t="s">
        <v>182</v>
      </c>
      <c r="V74" s="20" t="s">
        <v>182</v>
      </c>
      <c r="W74" s="18" t="n">
        <v>417.24339576</v>
      </c>
      <c r="X74" s="20" t="n">
        <v>1.40662681</v>
      </c>
      <c r="Y74" s="18" t="s">
        <v>182</v>
      </c>
      <c r="Z74" s="20" t="s">
        <v>182</v>
      </c>
      <c r="AA74" s="18" t="s">
        <v>182</v>
      </c>
      <c r="AB74" s="20" t="s">
        <v>182</v>
      </c>
    </row>
    <row r="75" spans="1:28">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s">
        <v>182</v>
      </c>
      <c r="T75" s="20" t="s">
        <v>182</v>
      </c>
      <c r="U75" s="18" t="s">
        <v>182</v>
      </c>
      <c r="V75" s="20" t="s">
        <v>182</v>
      </c>
      <c r="W75" s="18" t="n">
        <v>366.81798548</v>
      </c>
      <c r="X75" s="20" t="n">
        <v>2.95156554</v>
      </c>
      <c r="Y75" s="18" t="s">
        <v>182</v>
      </c>
      <c r="Z75" s="20" t="s">
        <v>182</v>
      </c>
      <c r="AA75" s="18" t="s">
        <v>182</v>
      </c>
      <c r="AB75" s="20" t="s">
        <v>182</v>
      </c>
    </row>
    <row r="76" spans="1:28">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s">
        <v>182</v>
      </c>
      <c r="T76" s="20" t="s">
        <v>182</v>
      </c>
      <c r="U76" s="18" t="s">
        <v>182</v>
      </c>
      <c r="V76" s="20" t="s">
        <v>182</v>
      </c>
      <c r="W76" s="18" t="n">
        <v>427.48273896</v>
      </c>
      <c r="X76" s="20" t="n">
        <v>2.40767111</v>
      </c>
      <c r="Y76" s="18" t="s">
        <v>182</v>
      </c>
      <c r="Z76" s="20" t="s">
        <v>182</v>
      </c>
      <c r="AA76" s="18" t="s">
        <v>182</v>
      </c>
      <c r="AB76" s="20" t="s">
        <v>182</v>
      </c>
    </row>
    <row r="77" spans="1:28">
      <c r="A77" s="15" t="s">
        <v>252</v>
      </c>
      <c r="B77" s="17" t="n">
        <v>6062</v>
      </c>
      <c r="C77" s="18">
        <f>(274.0/B77*100)</f>
        <v/>
      </c>
      <c r="D77" s="19" t="n">
        <v>5788</v>
      </c>
      <c r="E77" s="18" t="n">
        <v>427.10408966</v>
      </c>
      <c r="F77" s="20" t="n">
        <v>3.34680292</v>
      </c>
      <c r="G77" s="18" t="n">
        <v>437.73814994</v>
      </c>
      <c r="H77" s="20" t="n">
        <v>3.89462229</v>
      </c>
      <c r="I77" s="18" t="n">
        <v>436.15094093</v>
      </c>
      <c r="J77" s="20" t="n">
        <v>5.56963122</v>
      </c>
      <c r="K77" s="18" t="n">
        <v>414.84617427</v>
      </c>
      <c r="L77" s="20" t="n">
        <v>5.34423249</v>
      </c>
      <c r="M77" s="18" t="n">
        <v>411.71680382</v>
      </c>
      <c r="N77" s="20" t="n">
        <v>6.12395588</v>
      </c>
      <c r="O77" s="18" t="n">
        <v>399.71203509</v>
      </c>
      <c r="P77" s="20" t="n">
        <v>5.42798209</v>
      </c>
      <c r="Q77" s="18" t="n">
        <v>381.92804127</v>
      </c>
      <c r="R77" s="20" t="n">
        <v>4.55438926</v>
      </c>
      <c r="S77" s="18" t="n">
        <v>345.65904161</v>
      </c>
      <c r="T77" s="20" t="n">
        <v>12.78282322</v>
      </c>
      <c r="U77" s="18" t="s">
        <v>182</v>
      </c>
      <c r="V77" s="20" t="s">
        <v>182</v>
      </c>
      <c r="W77" s="18" t="s">
        <v>182</v>
      </c>
      <c r="X77" s="20" t="s">
        <v>182</v>
      </c>
      <c r="Y77" s="18" t="s">
        <v>182</v>
      </c>
      <c r="Z77" s="20" t="s">
        <v>182</v>
      </c>
      <c r="AA77" s="18" t="n">
        <v>373.1169267</v>
      </c>
      <c r="AB77" s="20" t="n">
        <v>5.41323415</v>
      </c>
    </row>
    <row r="78" spans="1:28">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s">
        <v>182</v>
      </c>
      <c r="T78" s="20" t="s">
        <v>182</v>
      </c>
      <c r="U78" s="18" t="s">
        <v>182</v>
      </c>
      <c r="V78" s="20" t="s">
        <v>182</v>
      </c>
      <c r="W78" s="18" t="n">
        <v>494.51831162</v>
      </c>
      <c r="X78" s="20" t="n">
        <v>4.45771317</v>
      </c>
      <c r="Y78" s="18" t="s">
        <v>182</v>
      </c>
      <c r="Z78" s="20" t="s">
        <v>182</v>
      </c>
      <c r="AA78" s="18" t="s">
        <v>182</v>
      </c>
      <c r="AB78" s="20" t="s">
        <v>182</v>
      </c>
    </row>
    <row customHeight="1" ht="25" r="79" spans="1:28">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s">
        <v>182</v>
      </c>
      <c r="T79" s="20" t="s">
        <v>182</v>
      </c>
      <c r="U79" s="18" t="s">
        <v>182</v>
      </c>
      <c r="V79" s="20" t="s">
        <v>182</v>
      </c>
      <c r="W79" s="18" t="n">
        <v>456.29558944</v>
      </c>
      <c r="X79" s="20" t="n">
        <v>6.90963052</v>
      </c>
      <c r="Y79" s="18" t="s">
        <v>182</v>
      </c>
      <c r="Z79" s="20" t="s">
        <v>182</v>
      </c>
      <c r="AA79" s="18" t="s">
        <v>182</v>
      </c>
      <c r="AB79" s="20" t="s">
        <v>182</v>
      </c>
    </row>
    <row r="80" spans="1:28">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s">
        <v>182</v>
      </c>
      <c r="T80" s="20" t="s">
        <v>182</v>
      </c>
      <c r="U80" s="18" t="s">
        <v>182</v>
      </c>
      <c r="V80" s="20" t="s">
        <v>182</v>
      </c>
      <c r="W80" s="18" t="n">
        <v>459.81599437</v>
      </c>
      <c r="X80" s="20" t="n">
        <v>4.27720318</v>
      </c>
      <c r="Y80" s="18" t="s">
        <v>182</v>
      </c>
      <c r="Z80" s="20" t="s">
        <v>182</v>
      </c>
      <c r="AA80" s="18" t="s">
        <v>182</v>
      </c>
      <c r="AB80" s="20" t="s">
        <v>182</v>
      </c>
    </row>
    <row r="81" spans="1:28">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s">
        <v>182</v>
      </c>
      <c r="T81" s="20" t="s">
        <v>182</v>
      </c>
      <c r="U81" s="18" t="s">
        <v>182</v>
      </c>
      <c r="V81" s="20" t="s">
        <v>182</v>
      </c>
      <c r="W81" s="18" t="n">
        <v>446.10977731</v>
      </c>
      <c r="X81" s="20" t="n">
        <v>3.2500212</v>
      </c>
      <c r="Y81" s="18" t="s">
        <v>182</v>
      </c>
      <c r="Z81" s="20" t="s">
        <v>182</v>
      </c>
      <c r="AA81" s="18" t="s">
        <v>182</v>
      </c>
      <c r="AB81" s="20" t="s">
        <v>182</v>
      </c>
    </row>
    <row r="82" spans="1:28">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c r="Y82" s="22" t="s">
        <v>257</v>
      </c>
      <c r="Z82" s="22" t="s">
        <v>257</v>
      </c>
      <c r="AA82" s="22" t="s">
        <v>257</v>
      </c>
      <c r="AB82" s="22" t="s">
        <v>257</v>
      </c>
    </row>
    <row r="83" spans="1:28">
      <c r="A83" s="3" t="s">
        <v>258</v>
      </c>
    </row>
    <row r="84" spans="1:28">
      <c r="A84" s="23" t="s">
        <v>259</v>
      </c>
    </row>
    <row r="85" spans="1:28">
      <c r="A85" s="23" t="s">
        <v>260</v>
      </c>
    </row>
    <row customHeight="1" ht="30" r="86" spans="1:28">
      <c r="A86" s="23" t="s">
        <v>261</v>
      </c>
    </row>
    <row customHeight="1" ht="30" r="87" spans="1:28">
      <c r="A87" s="23" t="s">
        <v>257</v>
      </c>
    </row>
    <row customHeight="1" ht="30" r="88" spans="1:28">
      <c r="A88" s="23" t="s">
        <v>262</v>
      </c>
    </row>
    <row customHeight="1" ht="30" r="89" spans="1:28">
      <c r="A89" s="23" t="s">
        <v>263</v>
      </c>
    </row>
    <row customHeight="1" ht="30" r="90" spans="1:28">
      <c r="A90" s="23" t="s">
        <v>264</v>
      </c>
    </row>
    <row customHeight="1" ht="30" r="91" spans="1:28">
      <c r="A91" s="23" t="s">
        <v>265</v>
      </c>
    </row>
    <row customHeight="1" ht="30" r="92" spans="1:28">
      <c r="A92" s="23" t="s">
        <v>266</v>
      </c>
    </row>
    <row customHeight="1" ht="30" r="93" spans="1:28">
      <c r="A93" s="23" t="s">
        <v>267</v>
      </c>
    </row>
    <row customHeight="1" ht="30" r="94" spans="1:28">
      <c r="A94" s="23" t="s">
        <v>268</v>
      </c>
    </row>
    <row customHeight="1" ht="30" r="95" spans="1:28">
      <c r="A95" s="23" t="s">
        <v>269</v>
      </c>
    </row>
    <row customHeight="1" ht="30" r="96" spans="1:28">
      <c r="A96" s="23" t="s">
        <v>270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163</v>
      </c>
    </row>
    <row r="2" spans="1:28">
      <c r="A2" s="5" t="s">
        <v>309</v>
      </c>
    </row>
    <row customHeight="1" ht="30" r="4" spans="1:28">
      <c r="A4" s="6" t="n"/>
      <c r="B4" s="7" t="s">
        <v>165</v>
      </c>
      <c r="C4" s="7" t="s">
        <v>166</v>
      </c>
      <c r="D4" s="8" t="s">
        <v>165</v>
      </c>
      <c r="E4" s="9" t="s">
        <v>302</v>
      </c>
      <c r="F4" s="10" t="n"/>
      <c r="G4" s="9" t="s">
        <v>303</v>
      </c>
      <c r="H4" s="10" t="n"/>
      <c r="I4" s="9" t="s">
        <v>304</v>
      </c>
      <c r="J4" s="10" t="n"/>
      <c r="K4" s="9" t="s">
        <v>305</v>
      </c>
      <c r="L4" s="10" t="n"/>
      <c r="M4" s="9" t="s">
        <v>306</v>
      </c>
      <c r="N4" s="10" t="n"/>
      <c r="O4" s="9" t="s">
        <v>307</v>
      </c>
      <c r="P4" s="10" t="n"/>
      <c r="Q4" s="9" t="s">
        <v>308</v>
      </c>
      <c r="R4" s="10" t="n"/>
      <c r="S4" s="9" t="s">
        <v>170</v>
      </c>
      <c r="T4" s="10" t="n"/>
      <c r="U4" s="9" t="s">
        <v>171</v>
      </c>
      <c r="V4" s="10" t="n"/>
      <c r="W4" s="9" t="s">
        <v>172</v>
      </c>
      <c r="X4" s="10" t="n"/>
      <c r="Y4" s="9" t="s">
        <v>173</v>
      </c>
      <c r="Z4" s="10" t="n"/>
      <c r="AA4" s="9" t="s">
        <v>174</v>
      </c>
      <c r="AB4" s="10" t="n"/>
    </row>
    <row r="5" spans="1:28">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c r="Y5" s="12" t="s">
        <v>178</v>
      </c>
      <c r="Z5" s="11" t="s">
        <v>179</v>
      </c>
      <c r="AA5" s="12" t="s">
        <v>178</v>
      </c>
      <c r="AB5" s="11" t="s">
        <v>179</v>
      </c>
    </row>
    <row r="6" spans="1:28">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181</v>
      </c>
      <c r="B7" s="17" t="n">
        <v>14530</v>
      </c>
      <c r="C7" s="18">
        <f>(1145.0/B7*100)</f>
        <v/>
      </c>
      <c r="D7" s="19" t="n">
        <v>13385</v>
      </c>
      <c r="E7" s="18" t="n">
        <v>436.32003871</v>
      </c>
      <c r="F7" s="20" t="n">
        <v>8.3030358</v>
      </c>
      <c r="G7" s="18" t="n">
        <v>452.58799856</v>
      </c>
      <c r="H7" s="20" t="n">
        <v>7.6192209</v>
      </c>
      <c r="I7" s="18" t="n">
        <v>500.58127671</v>
      </c>
      <c r="J7" s="20" t="n">
        <v>5.25898238</v>
      </c>
      <c r="K7" s="18" t="n">
        <v>508.57624099</v>
      </c>
      <c r="L7" s="20" t="n">
        <v>2.58867555</v>
      </c>
      <c r="M7" s="18" t="n">
        <v>513.14636223</v>
      </c>
      <c r="N7" s="20" t="n">
        <v>2.48925182</v>
      </c>
      <c r="O7" s="18" t="n">
        <v>502.99214373</v>
      </c>
      <c r="P7" s="20" t="n">
        <v>3.73920658</v>
      </c>
      <c r="Q7" s="18" t="n">
        <v>473.13103961</v>
      </c>
      <c r="R7" s="20" t="n">
        <v>3.4503961</v>
      </c>
      <c r="S7" s="18" t="n">
        <v>393.73177874</v>
      </c>
      <c r="T7" s="20" t="n">
        <v>13.40029562</v>
      </c>
      <c r="U7" s="18" t="s">
        <v>182</v>
      </c>
      <c r="V7" s="20" t="s">
        <v>182</v>
      </c>
      <c r="W7" s="18" t="s">
        <v>182</v>
      </c>
      <c r="X7" s="20" t="s">
        <v>182</v>
      </c>
      <c r="Y7" s="18" t="s">
        <v>182</v>
      </c>
      <c r="Z7" s="20" t="s">
        <v>182</v>
      </c>
      <c r="AA7" s="18" t="n">
        <v>439.56290733</v>
      </c>
      <c r="AB7" s="20" t="n">
        <v>7.358675</v>
      </c>
    </row>
    <row r="8" spans="1:28">
      <c r="A8" s="15" t="s">
        <v>183</v>
      </c>
      <c r="B8" s="17" t="n">
        <v>7007</v>
      </c>
      <c r="C8" s="18">
        <f>(138.0/B8*100)</f>
        <v/>
      </c>
      <c r="D8" s="19" t="n">
        <v>6869</v>
      </c>
      <c r="E8" s="18" t="n">
        <v>424.31335065</v>
      </c>
      <c r="F8" s="20" t="n">
        <v>13.34765307</v>
      </c>
      <c r="G8" s="18" t="n">
        <v>495.34143028</v>
      </c>
      <c r="H8" s="20" t="n">
        <v>6.31437262</v>
      </c>
      <c r="I8" s="18" t="n">
        <v>510.42286373</v>
      </c>
      <c r="J8" s="20" t="n">
        <v>4.49472946</v>
      </c>
      <c r="K8" s="18" t="n">
        <v>517.13890813</v>
      </c>
      <c r="L8" s="20" t="n">
        <v>3.80279743</v>
      </c>
      <c r="M8" s="18" t="n">
        <v>514.40722351</v>
      </c>
      <c r="N8" s="20" t="n">
        <v>3.7639258</v>
      </c>
      <c r="O8" s="18" t="n">
        <v>501.04638505</v>
      </c>
      <c r="P8" s="20" t="n">
        <v>3.74558017</v>
      </c>
      <c r="Q8" s="18" t="n">
        <v>456.82029406</v>
      </c>
      <c r="R8" s="20" t="n">
        <v>4.62249971</v>
      </c>
      <c r="S8" s="18" t="n">
        <v>434.21191768</v>
      </c>
      <c r="T8" s="20" t="n">
        <v>19.4333046</v>
      </c>
      <c r="U8" s="18" t="s">
        <v>182</v>
      </c>
      <c r="V8" s="20" t="s">
        <v>182</v>
      </c>
      <c r="W8" s="18" t="n">
        <v>301.63126691</v>
      </c>
      <c r="X8" s="20" t="n">
        <v>25.14921031</v>
      </c>
      <c r="Y8" s="18" t="s">
        <v>182</v>
      </c>
      <c r="Z8" s="20" t="s">
        <v>182</v>
      </c>
      <c r="AA8" s="18" t="n">
        <v>423.79171476</v>
      </c>
      <c r="AB8" s="20" t="n">
        <v>8.31222054</v>
      </c>
    </row>
    <row r="9" spans="1:28">
      <c r="A9" s="15" t="s">
        <v>184</v>
      </c>
      <c r="B9" s="17" t="n">
        <v>9651</v>
      </c>
      <c r="C9" s="18">
        <f>(540.0/B9*100)</f>
        <v/>
      </c>
      <c r="D9" s="19" t="n">
        <v>9111</v>
      </c>
      <c r="E9" s="18" t="n">
        <v>448.25168718</v>
      </c>
      <c r="F9" s="20" t="n">
        <v>7.89975279</v>
      </c>
      <c r="G9" s="18" t="n">
        <v>499.4972505</v>
      </c>
      <c r="H9" s="20" t="n">
        <v>7.02650568</v>
      </c>
      <c r="I9" s="18" t="n">
        <v>536.9216512100001</v>
      </c>
      <c r="J9" s="20" t="n">
        <v>4.61651316</v>
      </c>
      <c r="K9" s="18" t="n">
        <v>537.06275927</v>
      </c>
      <c r="L9" s="20" t="n">
        <v>3.39308844</v>
      </c>
      <c r="M9" s="18" t="n">
        <v>525.70830304</v>
      </c>
      <c r="N9" s="20" t="n">
        <v>2.69685397</v>
      </c>
      <c r="O9" s="18" t="n">
        <v>508.69465981</v>
      </c>
      <c r="P9" s="20" t="n">
        <v>3.71930756</v>
      </c>
      <c r="Q9" s="18" t="n">
        <v>472.51469048</v>
      </c>
      <c r="R9" s="20" t="n">
        <v>3.48283811</v>
      </c>
      <c r="S9" s="18" t="n">
        <v>441.20924567</v>
      </c>
      <c r="T9" s="20" t="n">
        <v>30.74646401</v>
      </c>
      <c r="U9" s="18" t="s">
        <v>182</v>
      </c>
      <c r="V9" s="20" t="s">
        <v>182</v>
      </c>
      <c r="W9" s="18" t="n">
        <v>357.98454354</v>
      </c>
      <c r="X9" s="20" t="n">
        <v>11.51846445</v>
      </c>
      <c r="Y9" s="18" t="s">
        <v>182</v>
      </c>
      <c r="Z9" s="20" t="s">
        <v>182</v>
      </c>
      <c r="AA9" s="18" t="n">
        <v>424.24008116</v>
      </c>
      <c r="AB9" s="20" t="n">
        <v>9.865477690000001</v>
      </c>
    </row>
    <row r="10" spans="1:28">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s">
        <v>182</v>
      </c>
      <c r="T10" s="20" t="s">
        <v>182</v>
      </c>
      <c r="U10" s="18" t="s">
        <v>182</v>
      </c>
      <c r="V10" s="20" t="s">
        <v>182</v>
      </c>
      <c r="W10" s="18" t="n">
        <v>515.64742803</v>
      </c>
      <c r="X10" s="20" t="n">
        <v>2.31308501</v>
      </c>
      <c r="Y10" s="18" t="s">
        <v>182</v>
      </c>
      <c r="Z10" s="20" t="s">
        <v>182</v>
      </c>
      <c r="AA10" s="18" t="s">
        <v>182</v>
      </c>
      <c r="AB10" s="20" t="s">
        <v>182</v>
      </c>
    </row>
    <row r="11" spans="1:28">
      <c r="A11" s="15" t="s">
        <v>186</v>
      </c>
      <c r="B11" s="17" t="n">
        <v>7053</v>
      </c>
      <c r="C11" s="18">
        <f>(112.0/B11*100)</f>
        <v/>
      </c>
      <c r="D11" s="19" t="n">
        <v>6941</v>
      </c>
      <c r="E11" s="18" t="n">
        <v>378.7545737</v>
      </c>
      <c r="F11" s="20" t="n">
        <v>5.65186913</v>
      </c>
      <c r="G11" s="18" t="n">
        <v>383.60141322</v>
      </c>
      <c r="H11" s="20" t="n">
        <v>6.11725737</v>
      </c>
      <c r="I11" s="18" t="n">
        <v>422.19700024</v>
      </c>
      <c r="J11" s="20" t="n">
        <v>5.02681442</v>
      </c>
      <c r="K11" s="18" t="n">
        <v>435.53080149</v>
      </c>
      <c r="L11" s="20" t="n">
        <v>4.80932008</v>
      </c>
      <c r="M11" s="18" t="n">
        <v>448.42871375</v>
      </c>
      <c r="N11" s="20" t="n">
        <v>3.78655116</v>
      </c>
      <c r="O11" s="18" t="n">
        <v>439.57089697</v>
      </c>
      <c r="P11" s="20" t="n">
        <v>3.50220308</v>
      </c>
      <c r="Q11" s="18" t="n">
        <v>414.07478077</v>
      </c>
      <c r="R11" s="20" t="n">
        <v>3.25680256</v>
      </c>
      <c r="S11" s="18" t="n">
        <v>329.97782239</v>
      </c>
      <c r="T11" s="20" t="n">
        <v>20.01358998</v>
      </c>
      <c r="U11" s="18" t="s">
        <v>182</v>
      </c>
      <c r="V11" s="20" t="s">
        <v>182</v>
      </c>
      <c r="W11" s="18" t="s">
        <v>182</v>
      </c>
      <c r="X11" s="20" t="s">
        <v>182</v>
      </c>
      <c r="Y11" s="18" t="s">
        <v>182</v>
      </c>
      <c r="Z11" s="20" t="s">
        <v>182</v>
      </c>
      <c r="AA11" s="18" t="n">
        <v>380.57851736</v>
      </c>
      <c r="AB11" s="20" t="n">
        <v>9.81676307</v>
      </c>
    </row>
    <row r="12" spans="1:28">
      <c r="A12" s="15" t="s">
        <v>187</v>
      </c>
      <c r="B12" s="17" t="n">
        <v>6894</v>
      </c>
      <c r="C12" s="18">
        <f>(125.0/B12*100)</f>
        <v/>
      </c>
      <c r="D12" s="19" t="n">
        <v>6769</v>
      </c>
      <c r="E12" s="18" t="n">
        <v>447.18361295</v>
      </c>
      <c r="F12" s="20" t="n">
        <v>9.26963011</v>
      </c>
      <c r="G12" s="18" t="n">
        <v>472.9948456</v>
      </c>
      <c r="H12" s="20" t="n">
        <v>6.20661908</v>
      </c>
      <c r="I12" s="18" t="n">
        <v>512.53045759</v>
      </c>
      <c r="J12" s="20" t="n">
        <v>5.16394876</v>
      </c>
      <c r="K12" s="18" t="n">
        <v>515.00582485</v>
      </c>
      <c r="L12" s="20" t="n">
        <v>3.14261735</v>
      </c>
      <c r="M12" s="18" t="n">
        <v>511.88013711</v>
      </c>
      <c r="N12" s="20" t="n">
        <v>2.78246766</v>
      </c>
      <c r="O12" s="18" t="n">
        <v>492.07284556</v>
      </c>
      <c r="P12" s="20" t="n">
        <v>3.89500015</v>
      </c>
      <c r="Q12" s="18" t="n">
        <v>465.93107498</v>
      </c>
      <c r="R12" s="20" t="n">
        <v>4.22762614</v>
      </c>
      <c r="S12" s="18" t="n">
        <v>418.42805539</v>
      </c>
      <c r="T12" s="20" t="n">
        <v>17.48860116</v>
      </c>
      <c r="U12" s="18" t="s">
        <v>182</v>
      </c>
      <c r="V12" s="20" t="s">
        <v>182</v>
      </c>
      <c r="W12" s="18" t="n">
        <v>340.98506961</v>
      </c>
      <c r="X12" s="20" t="n">
        <v>12.52444664</v>
      </c>
      <c r="Y12" s="18" t="s">
        <v>182</v>
      </c>
      <c r="Z12" s="20" t="s">
        <v>182</v>
      </c>
      <c r="AA12" s="18" t="n">
        <v>411.74358573</v>
      </c>
      <c r="AB12" s="20" t="n">
        <v>11.19511095</v>
      </c>
    </row>
    <row r="13" spans="1:28">
      <c r="A13" s="15" t="s">
        <v>188</v>
      </c>
      <c r="B13" s="17" t="n">
        <v>7161</v>
      </c>
      <c r="C13" s="18">
        <f>(313.0/B13*100)</f>
        <v/>
      </c>
      <c r="D13" s="19" t="n">
        <v>6848</v>
      </c>
      <c r="E13" s="18" t="n">
        <v>486.91187776</v>
      </c>
      <c r="F13" s="20" t="n">
        <v>23.70352895</v>
      </c>
      <c r="G13" s="18" t="n">
        <v>500.52339231</v>
      </c>
      <c r="H13" s="20" t="n">
        <v>11.88688087</v>
      </c>
      <c r="I13" s="18" t="n">
        <v>522.11876723</v>
      </c>
      <c r="J13" s="20" t="n">
        <v>5.37577156</v>
      </c>
      <c r="K13" s="18" t="n">
        <v>526.65352117</v>
      </c>
      <c r="L13" s="20" t="n">
        <v>3.55360314</v>
      </c>
      <c r="M13" s="18" t="n">
        <v>525.03041624</v>
      </c>
      <c r="N13" s="20" t="n">
        <v>2.84227396</v>
      </c>
      <c r="O13" s="18" t="n">
        <v>513.0754571799999</v>
      </c>
      <c r="P13" s="20" t="n">
        <v>3.67258316</v>
      </c>
      <c r="Q13" s="18" t="n">
        <v>492.15966664</v>
      </c>
      <c r="R13" s="20" t="n">
        <v>4.48540764</v>
      </c>
      <c r="S13" s="18" t="n">
        <v>418.34201419</v>
      </c>
      <c r="T13" s="20" t="n">
        <v>19.04733555</v>
      </c>
      <c r="U13" s="18" t="s">
        <v>182</v>
      </c>
      <c r="V13" s="20" t="s">
        <v>182</v>
      </c>
      <c r="W13" s="18" t="n">
        <v>447.51533769</v>
      </c>
      <c r="X13" s="20" t="n">
        <v>5.97365007</v>
      </c>
      <c r="Y13" s="18" t="s">
        <v>182</v>
      </c>
      <c r="Z13" s="20" t="s">
        <v>182</v>
      </c>
      <c r="AA13" s="18" t="n">
        <v>449.3213285</v>
      </c>
      <c r="AB13" s="20" t="n">
        <v>7.54483532</v>
      </c>
    </row>
    <row r="14" spans="1:28">
      <c r="A14" s="15" t="s">
        <v>189</v>
      </c>
      <c r="B14" s="17" t="n">
        <v>5587</v>
      </c>
      <c r="C14" s="18">
        <f>(191.0/B14*100)</f>
        <v/>
      </c>
      <c r="D14" s="19" t="n">
        <v>5396</v>
      </c>
      <c r="E14" s="18" t="n">
        <v>465.69215455</v>
      </c>
      <c r="F14" s="20" t="n">
        <v>15.39178968</v>
      </c>
      <c r="G14" s="18" t="n">
        <v>496.47939612</v>
      </c>
      <c r="H14" s="20" t="n">
        <v>8.173190480000001</v>
      </c>
      <c r="I14" s="18" t="n">
        <v>513.86800063</v>
      </c>
      <c r="J14" s="20" t="n">
        <v>5.02326546</v>
      </c>
      <c r="K14" s="18" t="n">
        <v>527.92397268</v>
      </c>
      <c r="L14" s="20" t="n">
        <v>3.8047145</v>
      </c>
      <c r="M14" s="18" t="n">
        <v>533.15686096</v>
      </c>
      <c r="N14" s="20" t="n">
        <v>2.84045487</v>
      </c>
      <c r="O14" s="18" t="n">
        <v>527.5178118</v>
      </c>
      <c r="P14" s="20" t="n">
        <v>3.34242747</v>
      </c>
      <c r="Q14" s="18" t="n">
        <v>500.2783153</v>
      </c>
      <c r="R14" s="20" t="n">
        <v>4.10244965</v>
      </c>
      <c r="S14" s="18" t="n">
        <v>432.43118594</v>
      </c>
      <c r="T14" s="20" t="n">
        <v>13.31969693</v>
      </c>
      <c r="U14" s="18" t="s">
        <v>182</v>
      </c>
      <c r="V14" s="20" t="s">
        <v>182</v>
      </c>
      <c r="W14" s="18" t="s">
        <v>182</v>
      </c>
      <c r="X14" s="20" t="s">
        <v>182</v>
      </c>
      <c r="Y14" s="18" t="s">
        <v>182</v>
      </c>
      <c r="Z14" s="20" t="s">
        <v>182</v>
      </c>
      <c r="AA14" s="18" t="n">
        <v>455.67319966</v>
      </c>
      <c r="AB14" s="20" t="n">
        <v>16.62913668</v>
      </c>
    </row>
    <row r="15" spans="1:28">
      <c r="A15" s="15" t="s">
        <v>190</v>
      </c>
      <c r="B15" s="17" t="n">
        <v>5882</v>
      </c>
      <c r="C15" s="18">
        <f>(141.0/B15*100)</f>
        <v/>
      </c>
      <c r="D15" s="19" t="n">
        <v>5741</v>
      </c>
      <c r="E15" s="18" t="n">
        <v>412.60288905</v>
      </c>
      <c r="F15" s="20" t="n">
        <v>17.25466471</v>
      </c>
      <c r="G15" s="18" t="n">
        <v>492.37844404</v>
      </c>
      <c r="H15" s="20" t="n">
        <v>7.28282922</v>
      </c>
      <c r="I15" s="18" t="n">
        <v>521.38361639</v>
      </c>
      <c r="J15" s="20" t="n">
        <v>4.17557224</v>
      </c>
      <c r="K15" s="18" t="n">
        <v>522.97590321</v>
      </c>
      <c r="L15" s="20" t="n">
        <v>3.17246344</v>
      </c>
      <c r="M15" s="18" t="n">
        <v>522.4772647999999</v>
      </c>
      <c r="N15" s="20" t="n">
        <v>2.47544204</v>
      </c>
      <c r="O15" s="18" t="n">
        <v>509.67595538</v>
      </c>
      <c r="P15" s="20" t="n">
        <v>3.55547856</v>
      </c>
      <c r="Q15" s="18" t="n">
        <v>492.48401793</v>
      </c>
      <c r="R15" s="20" t="n">
        <v>5.14047733</v>
      </c>
      <c r="S15" s="18" t="n">
        <v>393.92423822</v>
      </c>
      <c r="T15" s="20" t="n">
        <v>16.27993877</v>
      </c>
      <c r="U15" s="18" t="s">
        <v>182</v>
      </c>
      <c r="V15" s="20" t="s">
        <v>182</v>
      </c>
      <c r="W15" s="18" t="n">
        <v>368.85220715</v>
      </c>
      <c r="X15" s="20" t="n">
        <v>14.5875493</v>
      </c>
      <c r="Y15" s="18" t="s">
        <v>182</v>
      </c>
      <c r="Z15" s="20" t="s">
        <v>182</v>
      </c>
      <c r="AA15" s="18" t="n">
        <v>455.38597539</v>
      </c>
      <c r="AB15" s="20" t="n">
        <v>12.37232259</v>
      </c>
    </row>
    <row r="16" spans="1:28">
      <c r="A16" s="15" t="s">
        <v>191</v>
      </c>
      <c r="B16" s="17" t="n">
        <v>6108</v>
      </c>
      <c r="C16" s="18">
        <f>(254.0/B16*100)</f>
        <v/>
      </c>
      <c r="D16" s="19" t="n">
        <v>5854</v>
      </c>
      <c r="E16" s="18" t="n">
        <v>452.53204178</v>
      </c>
      <c r="F16" s="20" t="n">
        <v>8.97439398</v>
      </c>
      <c r="G16" s="18" t="n">
        <v>493.62149478</v>
      </c>
      <c r="H16" s="20" t="n">
        <v>6.11784422</v>
      </c>
      <c r="I16" s="18" t="n">
        <v>518.69897144</v>
      </c>
      <c r="J16" s="20" t="n">
        <v>5.32429001</v>
      </c>
      <c r="K16" s="18" t="n">
        <v>518.03527587</v>
      </c>
      <c r="L16" s="20" t="n">
        <v>3.41462194</v>
      </c>
      <c r="M16" s="18" t="n">
        <v>509.63052311</v>
      </c>
      <c r="N16" s="20" t="n">
        <v>3.14844703</v>
      </c>
      <c r="O16" s="18" t="n">
        <v>493.03521818</v>
      </c>
      <c r="P16" s="20" t="n">
        <v>4.31954143</v>
      </c>
      <c r="Q16" s="18" t="n">
        <v>456.00407588</v>
      </c>
      <c r="R16" s="20" t="n">
        <v>4.48320808</v>
      </c>
      <c r="S16" s="18" t="n">
        <v>357.03092941</v>
      </c>
      <c r="T16" s="20" t="n">
        <v>12.28808587</v>
      </c>
      <c r="U16" s="18" t="s">
        <v>182</v>
      </c>
      <c r="V16" s="20" t="s">
        <v>182</v>
      </c>
      <c r="W16" s="18" t="s">
        <v>182</v>
      </c>
      <c r="X16" s="20" t="s">
        <v>182</v>
      </c>
      <c r="Y16" s="18" t="s">
        <v>182</v>
      </c>
      <c r="Z16" s="20" t="s">
        <v>182</v>
      </c>
      <c r="AA16" s="18" t="n">
        <v>390.75284181</v>
      </c>
      <c r="AB16" s="20" t="n">
        <v>8.557383550000001</v>
      </c>
    </row>
    <row r="17" spans="1:28">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s">
        <v>182</v>
      </c>
      <c r="T17" s="20" t="s">
        <v>182</v>
      </c>
      <c r="U17" s="18" t="s">
        <v>182</v>
      </c>
      <c r="V17" s="20" t="s">
        <v>182</v>
      </c>
      <c r="W17" s="18" t="n">
        <v>362.96139732</v>
      </c>
      <c r="X17" s="20" t="n">
        <v>12.64520278</v>
      </c>
      <c r="Y17" s="18" t="s">
        <v>182</v>
      </c>
      <c r="Z17" s="20" t="s">
        <v>182</v>
      </c>
      <c r="AA17" s="18" t="s">
        <v>182</v>
      </c>
      <c r="AB17" s="20" t="s">
        <v>182</v>
      </c>
    </row>
    <row r="18" spans="1:28">
      <c r="A18" s="15" t="s">
        <v>193</v>
      </c>
      <c r="B18" s="17" t="n">
        <v>5532</v>
      </c>
      <c r="C18" s="18">
        <f>(38.0/B18*100)</f>
        <v/>
      </c>
      <c r="D18" s="19" t="n">
        <v>5494</v>
      </c>
      <c r="E18" s="18" t="n">
        <v>419.2429864</v>
      </c>
      <c r="F18" s="20" t="n">
        <v>8.02053486</v>
      </c>
      <c r="G18" s="18" t="n">
        <v>439.3521648</v>
      </c>
      <c r="H18" s="20" t="n">
        <v>7.58397494</v>
      </c>
      <c r="I18" s="18" t="n">
        <v>466.76853291</v>
      </c>
      <c r="J18" s="20" t="n">
        <v>6.00413535</v>
      </c>
      <c r="K18" s="18" t="n">
        <v>471.17683375</v>
      </c>
      <c r="L18" s="20" t="n">
        <v>4.16476444</v>
      </c>
      <c r="M18" s="18" t="n">
        <v>470.0711395</v>
      </c>
      <c r="N18" s="20" t="n">
        <v>4.2952424</v>
      </c>
      <c r="O18" s="18" t="n">
        <v>452.64350563</v>
      </c>
      <c r="P18" s="20" t="n">
        <v>4.51908072</v>
      </c>
      <c r="Q18" s="18" t="n">
        <v>423.62582249</v>
      </c>
      <c r="R18" s="20" t="n">
        <v>5.7000141</v>
      </c>
      <c r="S18" s="18" t="n">
        <v>364.44162522</v>
      </c>
      <c r="T18" s="20" t="n">
        <v>16.20097923</v>
      </c>
      <c r="U18" s="18" t="s">
        <v>182</v>
      </c>
      <c r="V18" s="20" t="s">
        <v>182</v>
      </c>
      <c r="W18" s="18" t="s">
        <v>182</v>
      </c>
      <c r="X18" s="20" t="s">
        <v>182</v>
      </c>
      <c r="Y18" s="18" t="s">
        <v>182</v>
      </c>
      <c r="Z18" s="20" t="s">
        <v>182</v>
      </c>
      <c r="AA18" s="18" t="n">
        <v>394.21388742</v>
      </c>
      <c r="AB18" s="20" t="n">
        <v>9.964823519999999</v>
      </c>
    </row>
    <row r="19" spans="1:28">
      <c r="A19" s="15" t="s">
        <v>194</v>
      </c>
      <c r="B19" s="17" t="n">
        <v>5658</v>
      </c>
      <c r="C19" s="18">
        <f>(130.0/B19*100)</f>
        <v/>
      </c>
      <c r="D19" s="19" t="n">
        <v>5528</v>
      </c>
      <c r="E19" s="18" t="n">
        <v>423.75630689</v>
      </c>
      <c r="F19" s="20" t="n">
        <v>13.19639295</v>
      </c>
      <c r="G19" s="18" t="n">
        <v>466.66023189</v>
      </c>
      <c r="H19" s="20" t="n">
        <v>9.3279739</v>
      </c>
      <c r="I19" s="18" t="n">
        <v>491.60635667</v>
      </c>
      <c r="J19" s="20" t="n">
        <v>6.53163717</v>
      </c>
      <c r="K19" s="18" t="n">
        <v>499.85321029</v>
      </c>
      <c r="L19" s="20" t="n">
        <v>4.38325784</v>
      </c>
      <c r="M19" s="18" t="n">
        <v>502.88577965</v>
      </c>
      <c r="N19" s="20" t="n">
        <v>3.86274209</v>
      </c>
      <c r="O19" s="18" t="n">
        <v>473.66269796</v>
      </c>
      <c r="P19" s="20" t="n">
        <v>4.37940332</v>
      </c>
      <c r="Q19" s="18" t="n">
        <v>439.53425189</v>
      </c>
      <c r="R19" s="20" t="n">
        <v>4.02871192</v>
      </c>
      <c r="S19" s="18" t="n">
        <v>382.92183492</v>
      </c>
      <c r="T19" s="20" t="n">
        <v>14.18951438</v>
      </c>
      <c r="U19" s="18" t="s">
        <v>182</v>
      </c>
      <c r="V19" s="20" t="s">
        <v>182</v>
      </c>
      <c r="W19" s="18" t="s">
        <v>182</v>
      </c>
      <c r="X19" s="20" t="s">
        <v>182</v>
      </c>
      <c r="Y19" s="18" t="s">
        <v>182</v>
      </c>
      <c r="Z19" s="20" t="s">
        <v>182</v>
      </c>
      <c r="AA19" s="18" t="n">
        <v>389.80494301</v>
      </c>
      <c r="AB19" s="20" t="n">
        <v>10.58669443</v>
      </c>
    </row>
    <row r="20" spans="1:28">
      <c r="A20" s="15" t="s">
        <v>195</v>
      </c>
      <c r="B20" s="17" t="n">
        <v>3371</v>
      </c>
      <c r="C20" s="18">
        <f>(81.0/B20*100)</f>
        <v/>
      </c>
      <c r="D20" s="19" t="n">
        <v>3290</v>
      </c>
      <c r="E20" s="18" t="n">
        <v>424.71188289</v>
      </c>
      <c r="F20" s="20" t="n">
        <v>19.44278</v>
      </c>
      <c r="G20" s="18" t="n">
        <v>468.04354356</v>
      </c>
      <c r="H20" s="20" t="n">
        <v>10.44505872</v>
      </c>
      <c r="I20" s="18" t="n">
        <v>508.24058825</v>
      </c>
      <c r="J20" s="20" t="n">
        <v>6.60231905</v>
      </c>
      <c r="K20" s="18" t="n">
        <v>504.69489996</v>
      </c>
      <c r="L20" s="20" t="n">
        <v>3.6097858</v>
      </c>
      <c r="M20" s="18" t="n">
        <v>496.14652149</v>
      </c>
      <c r="N20" s="20" t="n">
        <v>3.61245348</v>
      </c>
      <c r="O20" s="18" t="n">
        <v>480.69989815</v>
      </c>
      <c r="P20" s="20" t="n">
        <v>4.19255214</v>
      </c>
      <c r="Q20" s="18" t="n">
        <v>456.13351728</v>
      </c>
      <c r="R20" s="20" t="n">
        <v>6.06070212</v>
      </c>
      <c r="S20" s="18" t="n">
        <v>460.86543964</v>
      </c>
      <c r="T20" s="20" t="n">
        <v>24.50955534</v>
      </c>
      <c r="U20" s="18" t="s">
        <v>182</v>
      </c>
      <c r="V20" s="20" t="s">
        <v>182</v>
      </c>
      <c r="W20" s="18" t="s">
        <v>182</v>
      </c>
      <c r="X20" s="20" t="s">
        <v>182</v>
      </c>
      <c r="Y20" s="18" t="s">
        <v>182</v>
      </c>
      <c r="Z20" s="20" t="s">
        <v>182</v>
      </c>
      <c r="AA20" s="18" t="n">
        <v>416.74166565</v>
      </c>
      <c r="AB20" s="20" t="n">
        <v>15.27626501</v>
      </c>
    </row>
    <row r="21" spans="1:28">
      <c r="A21" s="15" t="s">
        <v>196</v>
      </c>
      <c r="B21" s="17" t="n">
        <v>5741</v>
      </c>
      <c r="C21" s="18">
        <f>(78.0/B21*100)</f>
        <v/>
      </c>
      <c r="D21" s="19" t="n">
        <v>5663</v>
      </c>
      <c r="E21" s="18" t="n">
        <v>469.49275828</v>
      </c>
      <c r="F21" s="20" t="n">
        <v>12.06725358</v>
      </c>
      <c r="G21" s="18" t="n">
        <v>492.76751727</v>
      </c>
      <c r="H21" s="20" t="n">
        <v>5.26455072</v>
      </c>
      <c r="I21" s="18" t="n">
        <v>520.20274148</v>
      </c>
      <c r="J21" s="20" t="n">
        <v>4.78402927</v>
      </c>
      <c r="K21" s="18" t="n">
        <v>521.3882849399999</v>
      </c>
      <c r="L21" s="20" t="n">
        <v>2.85452063</v>
      </c>
      <c r="M21" s="18" t="n">
        <v>512.42838596</v>
      </c>
      <c r="N21" s="20" t="n">
        <v>2.31597725</v>
      </c>
      <c r="O21" s="18" t="n">
        <v>495.9432893</v>
      </c>
      <c r="P21" s="20" t="n">
        <v>3.26013207</v>
      </c>
      <c r="Q21" s="18" t="n">
        <v>465.41595882</v>
      </c>
      <c r="R21" s="20" t="n">
        <v>3.72533339</v>
      </c>
      <c r="S21" s="18" t="n">
        <v>411.54879697</v>
      </c>
      <c r="T21" s="20" t="n">
        <v>22.73661056</v>
      </c>
      <c r="U21" s="18" t="s">
        <v>182</v>
      </c>
      <c r="V21" s="20" t="s">
        <v>182</v>
      </c>
      <c r="W21" s="18" t="s">
        <v>182</v>
      </c>
      <c r="X21" s="20" t="s">
        <v>182</v>
      </c>
      <c r="Y21" s="18" t="s">
        <v>182</v>
      </c>
      <c r="Z21" s="20" t="s">
        <v>182</v>
      </c>
      <c r="AA21" s="18" t="n">
        <v>459.58859665</v>
      </c>
      <c r="AB21" s="20" t="n">
        <v>14.67122683</v>
      </c>
    </row>
    <row r="22" spans="1:28">
      <c r="A22" s="15" t="s">
        <v>197</v>
      </c>
      <c r="B22" s="17" t="n">
        <v>6598</v>
      </c>
      <c r="C22" s="18">
        <f>(100.0/B22*100)</f>
        <v/>
      </c>
      <c r="D22" s="19" t="n">
        <v>6498</v>
      </c>
      <c r="E22" s="18" t="n">
        <v>470.38431346</v>
      </c>
      <c r="F22" s="20" t="n">
        <v>19.51451427</v>
      </c>
      <c r="G22" s="18" t="n">
        <v>449.97938587</v>
      </c>
      <c r="H22" s="20" t="n">
        <v>10.13779068</v>
      </c>
      <c r="I22" s="18" t="n">
        <v>482.72105283</v>
      </c>
      <c r="J22" s="20" t="n">
        <v>6.04150488</v>
      </c>
      <c r="K22" s="18" t="n">
        <v>493.21506468</v>
      </c>
      <c r="L22" s="20" t="n">
        <v>5.04553302</v>
      </c>
      <c r="M22" s="18" t="n">
        <v>500.67730703</v>
      </c>
      <c r="N22" s="20" t="n">
        <v>4.30705041</v>
      </c>
      <c r="O22" s="18" t="n">
        <v>490.40936082</v>
      </c>
      <c r="P22" s="20" t="n">
        <v>5.05442302</v>
      </c>
      <c r="Q22" s="18" t="n">
        <v>454.22313463</v>
      </c>
      <c r="R22" s="20" t="n">
        <v>4.57108815</v>
      </c>
      <c r="S22" s="18" t="n">
        <v>353.3663061</v>
      </c>
      <c r="T22" s="20" t="n">
        <v>8.724753590000001</v>
      </c>
      <c r="U22" s="18" t="s">
        <v>182</v>
      </c>
      <c r="V22" s="20" t="s">
        <v>182</v>
      </c>
      <c r="W22" s="18" t="n">
        <v>465.3184081</v>
      </c>
      <c r="X22" s="20" t="n">
        <v>9.52311205</v>
      </c>
      <c r="Y22" s="18" t="s">
        <v>182</v>
      </c>
      <c r="Z22" s="20" t="s">
        <v>182</v>
      </c>
      <c r="AA22" s="18" t="n">
        <v>381.71334529</v>
      </c>
      <c r="AB22" s="20" t="n">
        <v>8.50733391</v>
      </c>
    </row>
    <row r="23" spans="1:28">
      <c r="A23" s="15" t="s">
        <v>198</v>
      </c>
      <c r="B23" s="17" t="n">
        <v>11583</v>
      </c>
      <c r="C23" s="18">
        <f>(511.0/B23*100)</f>
        <v/>
      </c>
      <c r="D23" s="19" t="n">
        <v>11072</v>
      </c>
      <c r="E23" s="18" t="n">
        <v>441.41301803</v>
      </c>
      <c r="F23" s="20" t="n">
        <v>9.24953161</v>
      </c>
      <c r="G23" s="18" t="n">
        <v>464.093626</v>
      </c>
      <c r="H23" s="20" t="n">
        <v>6.31145199</v>
      </c>
      <c r="I23" s="18" t="n">
        <v>502.74942305</v>
      </c>
      <c r="J23" s="20" t="n">
        <v>5.5902802</v>
      </c>
      <c r="K23" s="18" t="n">
        <v>515.7505189</v>
      </c>
      <c r="L23" s="20" t="n">
        <v>4.20666747</v>
      </c>
      <c r="M23" s="18" t="n">
        <v>507.29541124</v>
      </c>
      <c r="N23" s="20" t="n">
        <v>4.14184973</v>
      </c>
      <c r="O23" s="18" t="n">
        <v>494.07101157</v>
      </c>
      <c r="P23" s="20" t="n">
        <v>4.81906369</v>
      </c>
      <c r="Q23" s="18" t="n">
        <v>470.09072884</v>
      </c>
      <c r="R23" s="20" t="n">
        <v>4.52675196</v>
      </c>
      <c r="S23" s="18" t="n">
        <v>425.86126331</v>
      </c>
      <c r="T23" s="20" t="n">
        <v>14.95672663</v>
      </c>
      <c r="U23" s="18" t="s">
        <v>182</v>
      </c>
      <c r="V23" s="20" t="s">
        <v>182</v>
      </c>
      <c r="W23" s="18" t="s">
        <v>182</v>
      </c>
      <c r="X23" s="20" t="s">
        <v>182</v>
      </c>
      <c r="Y23" s="18" t="s">
        <v>182</v>
      </c>
      <c r="Z23" s="20" t="s">
        <v>182</v>
      </c>
      <c r="AA23" s="18" t="n">
        <v>434.56508515</v>
      </c>
      <c r="AB23" s="20" t="n">
        <v>10.01720535</v>
      </c>
    </row>
    <row r="24" spans="1:28">
      <c r="A24" s="15" t="s">
        <v>199</v>
      </c>
      <c r="B24" s="17" t="n">
        <v>6647</v>
      </c>
      <c r="C24" s="18">
        <f>(16.0/B24*100)</f>
        <v/>
      </c>
      <c r="D24" s="19" t="n">
        <v>6631</v>
      </c>
      <c r="E24" s="18" t="n">
        <v>504.47244873</v>
      </c>
      <c r="F24" s="20" t="n">
        <v>5.44112362</v>
      </c>
      <c r="G24" s="18" t="n">
        <v>544.46514355</v>
      </c>
      <c r="H24" s="20" t="n">
        <v>4.82405149</v>
      </c>
      <c r="I24" s="18" t="n">
        <v>550.16422947</v>
      </c>
      <c r="J24" s="20" t="n">
        <v>4.24597104</v>
      </c>
      <c r="K24" s="18" t="n">
        <v>546.10831309</v>
      </c>
      <c r="L24" s="20" t="n">
        <v>3.62457396</v>
      </c>
      <c r="M24" s="18" t="n">
        <v>537.40482137</v>
      </c>
      <c r="N24" s="20" t="n">
        <v>3.9948006</v>
      </c>
      <c r="O24" s="18" t="n">
        <v>513.4051143</v>
      </c>
      <c r="P24" s="20" t="n">
        <v>4.93027266</v>
      </c>
      <c r="Q24" s="18" t="n">
        <v>480.53232785</v>
      </c>
      <c r="R24" s="20" t="n">
        <v>7.05690254</v>
      </c>
      <c r="S24" s="18" t="n">
        <v>432.81279813</v>
      </c>
      <c r="T24" s="20" t="n">
        <v>14.95186482</v>
      </c>
      <c r="U24" s="18" t="s">
        <v>182</v>
      </c>
      <c r="V24" s="20" t="s">
        <v>182</v>
      </c>
      <c r="W24" s="18" t="s">
        <v>182</v>
      </c>
      <c r="X24" s="20" t="s">
        <v>182</v>
      </c>
      <c r="Y24" s="18" t="s">
        <v>182</v>
      </c>
      <c r="Z24" s="20" t="s">
        <v>182</v>
      </c>
      <c r="AA24" s="18" t="n">
        <v>422.7327846</v>
      </c>
      <c r="AB24" s="20" t="n">
        <v>19.24588268</v>
      </c>
    </row>
    <row r="25" spans="1:28">
      <c r="A25" s="15" t="s">
        <v>200</v>
      </c>
      <c r="B25" s="17" t="n">
        <v>5581</v>
      </c>
      <c r="C25" s="18">
        <f>(28.0/B25*100)</f>
        <v/>
      </c>
      <c r="D25" s="19" t="n">
        <v>5553</v>
      </c>
      <c r="E25" s="18" t="n">
        <v>515.19335097</v>
      </c>
      <c r="F25" s="20" t="n">
        <v>6.48978915</v>
      </c>
      <c r="G25" s="18" t="n">
        <v>540.85373105</v>
      </c>
      <c r="H25" s="20" t="n">
        <v>4.95582094</v>
      </c>
      <c r="I25" s="18" t="n">
        <v>543.39366617</v>
      </c>
      <c r="J25" s="20" t="n">
        <v>5.13589239</v>
      </c>
      <c r="K25" s="18" t="n">
        <v>521.71340394</v>
      </c>
      <c r="L25" s="20" t="n">
        <v>4.40626097</v>
      </c>
      <c r="M25" s="18" t="n">
        <v>516.28951782</v>
      </c>
      <c r="N25" s="20" t="n">
        <v>5.08364314</v>
      </c>
      <c r="O25" s="18" t="n">
        <v>488.27036856</v>
      </c>
      <c r="P25" s="20" t="n">
        <v>8.098109239999999</v>
      </c>
      <c r="Q25" s="18" t="n">
        <v>477.47488776</v>
      </c>
      <c r="R25" s="20" t="n">
        <v>12.78640182</v>
      </c>
      <c r="S25" s="18" t="n">
        <v>367.90086005</v>
      </c>
      <c r="T25" s="20" t="n">
        <v>32.82809525</v>
      </c>
      <c r="U25" s="18" t="s">
        <v>182</v>
      </c>
      <c r="V25" s="20" t="s">
        <v>182</v>
      </c>
      <c r="W25" s="18" t="s">
        <v>182</v>
      </c>
      <c r="X25" s="20" t="s">
        <v>182</v>
      </c>
      <c r="Y25" s="18" t="s">
        <v>182</v>
      </c>
      <c r="Z25" s="20" t="s">
        <v>182</v>
      </c>
      <c r="AA25" s="18" t="n">
        <v>465.35196633</v>
      </c>
      <c r="AB25" s="20" t="n">
        <v>33.6529569</v>
      </c>
    </row>
    <row r="26" spans="1:28">
      <c r="A26" s="15" t="s">
        <v>201</v>
      </c>
      <c r="B26" s="17" t="n">
        <v>4869</v>
      </c>
      <c r="C26" s="18">
        <f>(99.0/B26*100)</f>
        <v/>
      </c>
      <c r="D26" s="19" t="n">
        <v>4770</v>
      </c>
      <c r="E26" s="18" t="n">
        <v>424.16387061</v>
      </c>
      <c r="F26" s="20" t="n">
        <v>8.78579753</v>
      </c>
      <c r="G26" s="18" t="n">
        <v>449.17627307</v>
      </c>
      <c r="H26" s="20" t="n">
        <v>6.89900238</v>
      </c>
      <c r="I26" s="18" t="n">
        <v>476.60962329</v>
      </c>
      <c r="J26" s="20" t="n">
        <v>4.88135535</v>
      </c>
      <c r="K26" s="18" t="n">
        <v>482.31909831</v>
      </c>
      <c r="L26" s="20" t="n">
        <v>3.13348049</v>
      </c>
      <c r="M26" s="18" t="n">
        <v>491.13335838</v>
      </c>
      <c r="N26" s="20" t="n">
        <v>2.62728466</v>
      </c>
      <c r="O26" s="18" t="n">
        <v>494.63870136</v>
      </c>
      <c r="P26" s="20" t="n">
        <v>3.45479575</v>
      </c>
      <c r="Q26" s="18" t="n">
        <v>482.81671017</v>
      </c>
      <c r="R26" s="20" t="n">
        <v>4.34581182</v>
      </c>
      <c r="S26" s="18" t="s">
        <v>182</v>
      </c>
      <c r="T26" s="20" t="s">
        <v>182</v>
      </c>
      <c r="U26" s="18" t="s">
        <v>182</v>
      </c>
      <c r="V26" s="20" t="s">
        <v>182</v>
      </c>
      <c r="W26" s="18" t="s">
        <v>182</v>
      </c>
      <c r="X26" s="20" t="s">
        <v>182</v>
      </c>
      <c r="Y26" s="18" t="s">
        <v>182</v>
      </c>
      <c r="Z26" s="20" t="s">
        <v>182</v>
      </c>
      <c r="AA26" s="18" t="n">
        <v>414.96592701</v>
      </c>
      <c r="AB26" s="20" t="n">
        <v>16.8730294</v>
      </c>
    </row>
    <row r="27" spans="1:28">
      <c r="A27" s="15" t="s">
        <v>202</v>
      </c>
      <c r="B27" s="17" t="n">
        <v>5299</v>
      </c>
      <c r="C27" s="18">
        <f>(170.0/B27*100)</f>
        <v/>
      </c>
      <c r="D27" s="19" t="n">
        <v>5129</v>
      </c>
      <c r="E27" s="18" t="n">
        <v>420.63541407</v>
      </c>
      <c r="F27" s="20" t="n">
        <v>8.35194295</v>
      </c>
      <c r="G27" s="18" t="n">
        <v>467.55257357</v>
      </c>
      <c r="H27" s="20" t="n">
        <v>6.13990355</v>
      </c>
      <c r="I27" s="18" t="n">
        <v>498.5899223</v>
      </c>
      <c r="J27" s="20" t="n">
        <v>5.28529257</v>
      </c>
      <c r="K27" s="18" t="n">
        <v>511.4984329</v>
      </c>
      <c r="L27" s="20" t="n">
        <v>2.96628425</v>
      </c>
      <c r="M27" s="18" t="n">
        <v>508.22519954</v>
      </c>
      <c r="N27" s="20" t="n">
        <v>3.2640328</v>
      </c>
      <c r="O27" s="18" t="n">
        <v>490.30589775</v>
      </c>
      <c r="P27" s="20" t="n">
        <v>3.43917882</v>
      </c>
      <c r="Q27" s="18" t="n">
        <v>453.98679216</v>
      </c>
      <c r="R27" s="20" t="n">
        <v>3.17752055</v>
      </c>
      <c r="S27" s="18" t="n">
        <v>433.59996218</v>
      </c>
      <c r="T27" s="20" t="n">
        <v>11.94644604</v>
      </c>
      <c r="U27" s="18" t="s">
        <v>182</v>
      </c>
      <c r="V27" s="20" t="s">
        <v>182</v>
      </c>
      <c r="W27" s="18" t="s">
        <v>182</v>
      </c>
      <c r="X27" s="20" t="s">
        <v>182</v>
      </c>
      <c r="Y27" s="18" t="s">
        <v>182</v>
      </c>
      <c r="Z27" s="20" t="s">
        <v>182</v>
      </c>
      <c r="AA27" s="18" t="n">
        <v>419.33589638</v>
      </c>
      <c r="AB27" s="20" t="n">
        <v>5.82067248</v>
      </c>
    </row>
    <row r="28" spans="1:28">
      <c r="A28" s="15" t="s">
        <v>203</v>
      </c>
      <c r="B28" s="17" t="n">
        <v>7568</v>
      </c>
      <c r="C28" s="18">
        <f>(130.0/B28*100)</f>
        <v/>
      </c>
      <c r="D28" s="19" t="n">
        <v>7438</v>
      </c>
      <c r="E28" s="18" t="n">
        <v>378.99714118</v>
      </c>
      <c r="F28" s="20" t="n">
        <v>3.3359438</v>
      </c>
      <c r="G28" s="18" t="n">
        <v>387.88627278</v>
      </c>
      <c r="H28" s="20" t="n">
        <v>3.70964337</v>
      </c>
      <c r="I28" s="18" t="n">
        <v>414.51797376</v>
      </c>
      <c r="J28" s="20" t="n">
        <v>4.14724755</v>
      </c>
      <c r="K28" s="18" t="n">
        <v>414.42256568</v>
      </c>
      <c r="L28" s="20" t="n">
        <v>3.44344596</v>
      </c>
      <c r="M28" s="18" t="n">
        <v>433.68147127</v>
      </c>
      <c r="N28" s="20" t="n">
        <v>3.58763839</v>
      </c>
      <c r="O28" s="18" t="n">
        <v>429.61817493</v>
      </c>
      <c r="P28" s="20" t="n">
        <v>3.61119026</v>
      </c>
      <c r="Q28" s="18" t="n">
        <v>417.66567481</v>
      </c>
      <c r="R28" s="20" t="n">
        <v>3.5733188</v>
      </c>
      <c r="S28" s="18" t="n">
        <v>332.2916334</v>
      </c>
      <c r="T28" s="20" t="n">
        <v>7.94232421</v>
      </c>
      <c r="U28" s="18" t="s">
        <v>182</v>
      </c>
      <c r="V28" s="20" t="s">
        <v>182</v>
      </c>
      <c r="W28" s="18" t="s">
        <v>182</v>
      </c>
      <c r="X28" s="20" t="s">
        <v>182</v>
      </c>
      <c r="Y28" s="18" t="s">
        <v>182</v>
      </c>
      <c r="Z28" s="20" t="s">
        <v>182</v>
      </c>
      <c r="AA28" s="18" t="n">
        <v>347.63887714</v>
      </c>
      <c r="AB28" s="20" t="n">
        <v>13.53500423</v>
      </c>
    </row>
    <row r="29" spans="1:28">
      <c r="A29" s="15" t="s">
        <v>204</v>
      </c>
      <c r="B29" s="17" t="n">
        <v>5385</v>
      </c>
      <c r="C29" s="18">
        <f>(36.0/B29*100)</f>
        <v/>
      </c>
      <c r="D29" s="19" t="n">
        <v>5349</v>
      </c>
      <c r="E29" s="18" t="n">
        <v>445.706909</v>
      </c>
      <c r="F29" s="20" t="n">
        <v>16.30191748</v>
      </c>
      <c r="G29" s="18" t="n">
        <v>474.52378056</v>
      </c>
      <c r="H29" s="20" t="n">
        <v>7.33713992</v>
      </c>
      <c r="I29" s="18" t="n">
        <v>515.4787303000001</v>
      </c>
      <c r="J29" s="20" t="n">
        <v>5.83247818</v>
      </c>
      <c r="K29" s="18" t="n">
        <v>535.77349815</v>
      </c>
      <c r="L29" s="20" t="n">
        <v>3.36771269</v>
      </c>
      <c r="M29" s="18" t="n">
        <v>532.17227195</v>
      </c>
      <c r="N29" s="20" t="n">
        <v>3.12624923</v>
      </c>
      <c r="O29" s="18" t="n">
        <v>521.87215421</v>
      </c>
      <c r="P29" s="20" t="n">
        <v>4.60275717</v>
      </c>
      <c r="Q29" s="18" t="n">
        <v>484.92545103</v>
      </c>
      <c r="R29" s="20" t="n">
        <v>3.85141308</v>
      </c>
      <c r="S29" s="18" t="n">
        <v>391.70464966</v>
      </c>
      <c r="T29" s="20" t="n">
        <v>31.55951965</v>
      </c>
      <c r="U29" s="18" t="s">
        <v>182</v>
      </c>
      <c r="V29" s="20" t="s">
        <v>182</v>
      </c>
      <c r="W29" s="18" t="n">
        <v>335.3902018</v>
      </c>
      <c r="X29" s="20" t="n">
        <v>12.1685767</v>
      </c>
      <c r="Y29" s="18" t="s">
        <v>182</v>
      </c>
      <c r="Z29" s="20" t="s">
        <v>182</v>
      </c>
      <c r="AA29" s="18" t="n">
        <v>408.81737939</v>
      </c>
      <c r="AB29" s="20" t="n">
        <v>14.51849836</v>
      </c>
    </row>
    <row r="30" spans="1:28">
      <c r="A30" s="15" t="s">
        <v>205</v>
      </c>
      <c r="B30" s="17" t="n">
        <v>4520</v>
      </c>
      <c r="C30" s="18">
        <f>(534.0/B30*100)</f>
        <v/>
      </c>
      <c r="D30" s="19" t="n">
        <v>3986</v>
      </c>
      <c r="E30" s="18" t="n">
        <v>418.34583564</v>
      </c>
      <c r="F30" s="20" t="n">
        <v>11.01110869</v>
      </c>
      <c r="G30" s="18" t="n">
        <v>473.0245319</v>
      </c>
      <c r="H30" s="20" t="n">
        <v>9.15366575</v>
      </c>
      <c r="I30" s="18" t="n">
        <v>498.36147885</v>
      </c>
      <c r="J30" s="20" t="n">
        <v>5.71117364</v>
      </c>
      <c r="K30" s="18" t="n">
        <v>511.72339577</v>
      </c>
      <c r="L30" s="20" t="n">
        <v>4.63965981</v>
      </c>
      <c r="M30" s="18" t="n">
        <v>517.25285717</v>
      </c>
      <c r="N30" s="20" t="n">
        <v>3.96253351</v>
      </c>
      <c r="O30" s="18" t="n">
        <v>503.41987015</v>
      </c>
      <c r="P30" s="20" t="n">
        <v>3.88119206</v>
      </c>
      <c r="Q30" s="18" t="n">
        <v>464.88315305</v>
      </c>
      <c r="R30" s="20" t="n">
        <v>4.43234086</v>
      </c>
      <c r="S30" s="18" t="n">
        <v>428.68997526</v>
      </c>
      <c r="T30" s="20" t="n">
        <v>18.67869207</v>
      </c>
      <c r="U30" s="18" t="s">
        <v>182</v>
      </c>
      <c r="V30" s="20" t="s">
        <v>182</v>
      </c>
      <c r="W30" s="18" t="s">
        <v>182</v>
      </c>
      <c r="X30" s="20" t="s">
        <v>182</v>
      </c>
      <c r="Y30" s="18" t="s">
        <v>182</v>
      </c>
      <c r="Z30" s="20" t="s">
        <v>182</v>
      </c>
      <c r="AA30" s="18" t="n">
        <v>415.281769</v>
      </c>
      <c r="AB30" s="20" t="n">
        <v>9.80756626</v>
      </c>
    </row>
    <row r="31" spans="1:28">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s">
        <v>182</v>
      </c>
      <c r="T31" s="20" t="s">
        <v>182</v>
      </c>
      <c r="U31" s="18" t="s">
        <v>182</v>
      </c>
      <c r="V31" s="20" t="s">
        <v>182</v>
      </c>
      <c r="W31" s="18" t="n">
        <v>501.72981506</v>
      </c>
      <c r="X31" s="20" t="n">
        <v>2.23163648</v>
      </c>
      <c r="Y31" s="18" t="s">
        <v>182</v>
      </c>
      <c r="Z31" s="20" t="s">
        <v>182</v>
      </c>
      <c r="AA31" s="18" t="s">
        <v>182</v>
      </c>
      <c r="AB31" s="20" t="s">
        <v>182</v>
      </c>
    </row>
    <row r="32" spans="1:28">
      <c r="A32" s="15" t="s">
        <v>207</v>
      </c>
      <c r="B32" s="17" t="n">
        <v>4478</v>
      </c>
      <c r="C32" s="18">
        <f>(16.0/B32*100)</f>
        <v/>
      </c>
      <c r="D32" s="19" t="n">
        <v>4462</v>
      </c>
      <c r="E32" s="18" t="n">
        <v>468.81478051</v>
      </c>
      <c r="F32" s="20" t="n">
        <v>12.43390631</v>
      </c>
      <c r="G32" s="18" t="n">
        <v>484.69081706</v>
      </c>
      <c r="H32" s="20" t="n">
        <v>7.21228784</v>
      </c>
      <c r="I32" s="18" t="n">
        <v>512.38908096</v>
      </c>
      <c r="J32" s="20" t="n">
        <v>5.46487023</v>
      </c>
      <c r="K32" s="18" t="n">
        <v>510.19853898</v>
      </c>
      <c r="L32" s="20" t="n">
        <v>4.09736885</v>
      </c>
      <c r="M32" s="18" t="n">
        <v>519.90821297</v>
      </c>
      <c r="N32" s="20" t="n">
        <v>2.91082138</v>
      </c>
      <c r="O32" s="18" t="n">
        <v>503.48582388</v>
      </c>
      <c r="P32" s="20" t="n">
        <v>3.70174553</v>
      </c>
      <c r="Q32" s="18" t="n">
        <v>480.98989883</v>
      </c>
      <c r="R32" s="20" t="n">
        <v>4.99474462</v>
      </c>
      <c r="S32" s="18" t="n">
        <v>441.29062434</v>
      </c>
      <c r="T32" s="20" t="n">
        <v>19.52810266</v>
      </c>
      <c r="U32" s="18" t="s">
        <v>182</v>
      </c>
      <c r="V32" s="20" t="s">
        <v>182</v>
      </c>
      <c r="W32" s="18" t="s">
        <v>182</v>
      </c>
      <c r="X32" s="20" t="s">
        <v>182</v>
      </c>
      <c r="Y32" s="18" t="s">
        <v>182</v>
      </c>
      <c r="Z32" s="20" t="s">
        <v>182</v>
      </c>
      <c r="AA32" s="18" t="n">
        <v>408.92617957</v>
      </c>
      <c r="AB32" s="20" t="n">
        <v>21.11481717</v>
      </c>
    </row>
    <row r="33" spans="1:28">
      <c r="A33" s="15" t="s">
        <v>208</v>
      </c>
      <c r="B33" s="17" t="n">
        <v>7325</v>
      </c>
      <c r="C33" s="18">
        <f>(232.0/B33*100)</f>
        <v/>
      </c>
      <c r="D33" s="19" t="n">
        <v>7093</v>
      </c>
      <c r="E33" s="18" t="n">
        <v>438.13077394</v>
      </c>
      <c r="F33" s="20" t="n">
        <v>8.23635144</v>
      </c>
      <c r="G33" s="18" t="n">
        <v>474.8576779</v>
      </c>
      <c r="H33" s="20" t="n">
        <v>6.04628279</v>
      </c>
      <c r="I33" s="18" t="n">
        <v>505.8569838</v>
      </c>
      <c r="J33" s="20" t="n">
        <v>5.38347365</v>
      </c>
      <c r="K33" s="18" t="n">
        <v>508.97076233</v>
      </c>
      <c r="L33" s="20" t="n">
        <v>3.87040574</v>
      </c>
      <c r="M33" s="18" t="n">
        <v>510.04859314</v>
      </c>
      <c r="N33" s="20" t="n">
        <v>3.09330156</v>
      </c>
      <c r="O33" s="18" t="n">
        <v>487.68618651</v>
      </c>
      <c r="P33" s="20" t="n">
        <v>4.67420596</v>
      </c>
      <c r="Q33" s="18" t="n">
        <v>462.78129773</v>
      </c>
      <c r="R33" s="20" t="n">
        <v>4.54361735</v>
      </c>
      <c r="S33" s="18" t="n">
        <v>369.3318739</v>
      </c>
      <c r="T33" s="20" t="n">
        <v>20.01699639</v>
      </c>
      <c r="U33" s="18" t="s">
        <v>182</v>
      </c>
      <c r="V33" s="20" t="s">
        <v>182</v>
      </c>
      <c r="W33" s="18" t="s">
        <v>182</v>
      </c>
      <c r="X33" s="20" t="s">
        <v>182</v>
      </c>
      <c r="Y33" s="18" t="s">
        <v>182</v>
      </c>
      <c r="Z33" s="20" t="s">
        <v>182</v>
      </c>
      <c r="AA33" s="18" t="n">
        <v>422.27118792</v>
      </c>
      <c r="AB33" s="20" t="n">
        <v>13.55241922</v>
      </c>
    </row>
    <row r="34" spans="1:28">
      <c r="A34" s="15" t="s">
        <v>209</v>
      </c>
      <c r="B34" s="17" t="n">
        <v>6350</v>
      </c>
      <c r="C34" s="18">
        <f>(86.0/B34*100)</f>
        <v/>
      </c>
      <c r="D34" s="19" t="n">
        <v>6264</v>
      </c>
      <c r="E34" s="18" t="n">
        <v>420.48004143</v>
      </c>
      <c r="F34" s="20" t="n">
        <v>7.62857123</v>
      </c>
      <c r="G34" s="18" t="n">
        <v>454.95272681</v>
      </c>
      <c r="H34" s="20" t="n">
        <v>5.61656071</v>
      </c>
      <c r="I34" s="18" t="n">
        <v>486.42683821</v>
      </c>
      <c r="J34" s="20" t="n">
        <v>5.78170257</v>
      </c>
      <c r="K34" s="18" t="n">
        <v>493.70251457</v>
      </c>
      <c r="L34" s="20" t="n">
        <v>3.97178073</v>
      </c>
      <c r="M34" s="18" t="n">
        <v>502.24666113</v>
      </c>
      <c r="N34" s="20" t="n">
        <v>3.52718285</v>
      </c>
      <c r="O34" s="18" t="n">
        <v>486.9851183</v>
      </c>
      <c r="P34" s="20" t="n">
        <v>4.22675737</v>
      </c>
      <c r="Q34" s="18" t="n">
        <v>463.26392479</v>
      </c>
      <c r="R34" s="20" t="n">
        <v>4.01139241</v>
      </c>
      <c r="S34" s="18" t="n">
        <v>384.72785065</v>
      </c>
      <c r="T34" s="20" t="n">
        <v>14.45832035</v>
      </c>
      <c r="U34" s="18" t="s">
        <v>182</v>
      </c>
      <c r="V34" s="20" t="s">
        <v>182</v>
      </c>
      <c r="W34" s="18" t="n">
        <v>336.51078337</v>
      </c>
      <c r="X34" s="20" t="n">
        <v>12.24828707</v>
      </c>
      <c r="Y34" s="18" t="s">
        <v>182</v>
      </c>
      <c r="Z34" s="20" t="s">
        <v>182</v>
      </c>
      <c r="AA34" s="18" t="n">
        <v>384.97956951</v>
      </c>
      <c r="AB34" s="20" t="n">
        <v>12.31597718</v>
      </c>
    </row>
    <row r="35" spans="1:28">
      <c r="A35" s="15" t="s">
        <v>210</v>
      </c>
      <c r="B35" s="17" t="n">
        <v>6406</v>
      </c>
      <c r="C35" s="18">
        <f>(69.0/B35*100)</f>
        <v/>
      </c>
      <c r="D35" s="19" t="n">
        <v>6337</v>
      </c>
      <c r="E35" s="18" t="n">
        <v>478.44709008</v>
      </c>
      <c r="F35" s="20" t="n">
        <v>10.04323258</v>
      </c>
      <c r="G35" s="18" t="n">
        <v>502.43562756</v>
      </c>
      <c r="H35" s="20" t="n">
        <v>6.41059516</v>
      </c>
      <c r="I35" s="18" t="n">
        <v>531.41921322</v>
      </c>
      <c r="J35" s="20" t="n">
        <v>4.20165436</v>
      </c>
      <c r="K35" s="18" t="n">
        <v>522.90162453</v>
      </c>
      <c r="L35" s="20" t="n">
        <v>2.95176211</v>
      </c>
      <c r="M35" s="18" t="n">
        <v>516.31974652</v>
      </c>
      <c r="N35" s="20" t="n">
        <v>3.46858811</v>
      </c>
      <c r="O35" s="18" t="n">
        <v>509.08086687</v>
      </c>
      <c r="P35" s="20" t="n">
        <v>4.63747454</v>
      </c>
      <c r="Q35" s="18" t="n">
        <v>480.26358304</v>
      </c>
      <c r="R35" s="20" t="n">
        <v>5.06888687</v>
      </c>
      <c r="S35" s="18" t="n">
        <v>457.08344789</v>
      </c>
      <c r="T35" s="20" t="n">
        <v>15.23287894</v>
      </c>
      <c r="U35" s="18" t="s">
        <v>182</v>
      </c>
      <c r="V35" s="20" t="s">
        <v>182</v>
      </c>
      <c r="W35" s="18" t="n">
        <v>349.78970242</v>
      </c>
      <c r="X35" s="20" t="n">
        <v>6.90672373</v>
      </c>
      <c r="Y35" s="18" t="s">
        <v>182</v>
      </c>
      <c r="Z35" s="20" t="s">
        <v>182</v>
      </c>
      <c r="AA35" s="18" t="n">
        <v>428.6437943</v>
      </c>
      <c r="AB35" s="20" t="n">
        <v>10.53217791</v>
      </c>
    </row>
    <row r="36" spans="1:28">
      <c r="A36" s="15" t="s">
        <v>211</v>
      </c>
      <c r="B36" s="17" t="n">
        <v>6736</v>
      </c>
      <c r="C36" s="18">
        <f>(48.0/B36*100)</f>
        <v/>
      </c>
      <c r="D36" s="19" t="n">
        <v>6688</v>
      </c>
      <c r="E36" s="18" t="n">
        <v>429.44292762</v>
      </c>
      <c r="F36" s="20" t="n">
        <v>8.370259580000001</v>
      </c>
      <c r="G36" s="18" t="n">
        <v>470.55206162</v>
      </c>
      <c r="H36" s="20" t="n">
        <v>6.51663957</v>
      </c>
      <c r="I36" s="18" t="n">
        <v>489.75797977</v>
      </c>
      <c r="J36" s="20" t="n">
        <v>5.27712192</v>
      </c>
      <c r="K36" s="18" t="n">
        <v>502.68347525</v>
      </c>
      <c r="L36" s="20" t="n">
        <v>2.89029285</v>
      </c>
      <c r="M36" s="18" t="n">
        <v>508.10032614</v>
      </c>
      <c r="N36" s="20" t="n">
        <v>2.54540138</v>
      </c>
      <c r="O36" s="18" t="n">
        <v>485.7506349</v>
      </c>
      <c r="P36" s="20" t="n">
        <v>3.59930397</v>
      </c>
      <c r="Q36" s="18" t="n">
        <v>461.43430131</v>
      </c>
      <c r="R36" s="20" t="n">
        <v>3.49665276</v>
      </c>
      <c r="S36" s="18" t="n">
        <v>424.27288983</v>
      </c>
      <c r="T36" s="20" t="n">
        <v>16.60559708</v>
      </c>
      <c r="U36" s="18" t="s">
        <v>182</v>
      </c>
      <c r="V36" s="20" t="s">
        <v>182</v>
      </c>
      <c r="W36" s="18" t="s">
        <v>182</v>
      </c>
      <c r="X36" s="20" t="s">
        <v>182</v>
      </c>
      <c r="Y36" s="18" t="s">
        <v>182</v>
      </c>
      <c r="Z36" s="20" t="s">
        <v>182</v>
      </c>
      <c r="AA36" s="18" t="n">
        <v>406.86274138</v>
      </c>
      <c r="AB36" s="20" t="n">
        <v>12.77262554</v>
      </c>
    </row>
    <row r="37" spans="1:28">
      <c r="A37" s="15" t="s">
        <v>212</v>
      </c>
      <c r="B37" s="17" t="n">
        <v>5458</v>
      </c>
      <c r="C37" s="18">
        <f>(238.0/B37*100)</f>
        <v/>
      </c>
      <c r="D37" s="19" t="n">
        <v>5220</v>
      </c>
      <c r="E37" s="18" t="n">
        <v>402.96645749</v>
      </c>
      <c r="F37" s="20" t="n">
        <v>17.45074083</v>
      </c>
      <c r="G37" s="18" t="n">
        <v>469.20658274</v>
      </c>
      <c r="H37" s="20" t="n">
        <v>11.43470126</v>
      </c>
      <c r="I37" s="18" t="n">
        <v>487.46436426</v>
      </c>
      <c r="J37" s="20" t="n">
        <v>8.537798840000001</v>
      </c>
      <c r="K37" s="18" t="n">
        <v>513.42221894</v>
      </c>
      <c r="L37" s="20" t="n">
        <v>4.499746</v>
      </c>
      <c r="M37" s="18" t="n">
        <v>515.33561875</v>
      </c>
      <c r="N37" s="20" t="n">
        <v>3.82262819</v>
      </c>
      <c r="O37" s="18" t="n">
        <v>501.84815946</v>
      </c>
      <c r="P37" s="20" t="n">
        <v>4.28142748</v>
      </c>
      <c r="Q37" s="18" t="n">
        <v>471.11200053</v>
      </c>
      <c r="R37" s="20" t="n">
        <v>3.72645635</v>
      </c>
      <c r="S37" s="18" t="n">
        <v>399.20169345</v>
      </c>
      <c r="T37" s="20" t="n">
        <v>15.05318452</v>
      </c>
      <c r="U37" s="18" t="s">
        <v>182</v>
      </c>
      <c r="V37" s="20" t="s">
        <v>182</v>
      </c>
      <c r="W37" s="18" t="s">
        <v>182</v>
      </c>
      <c r="X37" s="20" t="s">
        <v>182</v>
      </c>
      <c r="Y37" s="18" t="s">
        <v>182</v>
      </c>
      <c r="Z37" s="20" t="s">
        <v>182</v>
      </c>
      <c r="AA37" s="18" t="n">
        <v>418.57406711</v>
      </c>
      <c r="AB37" s="20" t="n">
        <v>8.711445579999999</v>
      </c>
    </row>
    <row r="38" spans="1:28">
      <c r="A38" s="15" t="s">
        <v>213</v>
      </c>
      <c r="B38" s="17" t="n">
        <v>5860</v>
      </c>
      <c r="C38" s="18">
        <f>(64.0/B38*100)</f>
        <v/>
      </c>
      <c r="D38" s="19" t="n">
        <v>5796</v>
      </c>
      <c r="E38" s="18" t="n">
        <v>466.3616612</v>
      </c>
      <c r="F38" s="20" t="n">
        <v>12.21055347</v>
      </c>
      <c r="G38" s="18" t="n">
        <v>506.8124415</v>
      </c>
      <c r="H38" s="20" t="n">
        <v>7.5369981</v>
      </c>
      <c r="I38" s="18" t="n">
        <v>538.88366177</v>
      </c>
      <c r="J38" s="20" t="n">
        <v>4.11539259</v>
      </c>
      <c r="K38" s="18" t="n">
        <v>540.98803107</v>
      </c>
      <c r="L38" s="20" t="n">
        <v>3.94537408</v>
      </c>
      <c r="M38" s="18" t="n">
        <v>538.0010561300001</v>
      </c>
      <c r="N38" s="20" t="n">
        <v>3.80685194</v>
      </c>
      <c r="O38" s="18" t="n">
        <v>507.51069566</v>
      </c>
      <c r="P38" s="20" t="n">
        <v>4.67341894</v>
      </c>
      <c r="Q38" s="18" t="n">
        <v>478.32499484</v>
      </c>
      <c r="R38" s="20" t="n">
        <v>5.83265223</v>
      </c>
      <c r="S38" s="18" t="n">
        <v>448.19267321</v>
      </c>
      <c r="T38" s="20" t="n">
        <v>17.51761413</v>
      </c>
      <c r="U38" s="18" t="s">
        <v>182</v>
      </c>
      <c r="V38" s="20" t="s">
        <v>182</v>
      </c>
      <c r="W38" s="18" t="s">
        <v>182</v>
      </c>
      <c r="X38" s="20" t="s">
        <v>182</v>
      </c>
      <c r="Y38" s="18" t="s">
        <v>182</v>
      </c>
      <c r="Z38" s="20" t="s">
        <v>182</v>
      </c>
      <c r="AA38" s="18" t="n">
        <v>449.99278595</v>
      </c>
      <c r="AB38" s="20" t="n">
        <v>8.64007402</v>
      </c>
    </row>
    <row r="39" spans="1:28">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s">
        <v>182</v>
      </c>
      <c r="T39" s="20" t="s">
        <v>182</v>
      </c>
      <c r="U39" s="18" t="s">
        <v>182</v>
      </c>
      <c r="V39" s="20" t="s">
        <v>182</v>
      </c>
      <c r="W39" s="18" t="n">
        <v>420.45397969</v>
      </c>
      <c r="X39" s="20" t="n">
        <v>4.12888277</v>
      </c>
      <c r="Y39" s="18" t="s">
        <v>182</v>
      </c>
      <c r="Z39" s="20" t="s">
        <v>182</v>
      </c>
      <c r="AA39" s="18" t="s">
        <v>182</v>
      </c>
      <c r="AB39" s="20" t="s">
        <v>182</v>
      </c>
    </row>
    <row r="40" spans="1:28">
      <c r="A40" s="15" t="s">
        <v>215</v>
      </c>
      <c r="B40" s="17" t="n">
        <v>14157</v>
      </c>
      <c r="C40" s="18">
        <f>(5669.0/B40*100)</f>
        <v/>
      </c>
      <c r="D40" s="19" t="n">
        <v>8488</v>
      </c>
      <c r="E40" s="18" t="n">
        <v>406.27255494</v>
      </c>
      <c r="F40" s="20" t="n">
        <v>22.91966427</v>
      </c>
      <c r="G40" s="18" t="n">
        <v>471.64953769</v>
      </c>
      <c r="H40" s="20" t="n">
        <v>11.4287095</v>
      </c>
      <c r="I40" s="18" t="n">
        <v>501.04747169</v>
      </c>
      <c r="J40" s="20" t="n">
        <v>9.319705949999999</v>
      </c>
      <c r="K40" s="18" t="n">
        <v>522.17433622</v>
      </c>
      <c r="L40" s="20" t="n">
        <v>5.93406057</v>
      </c>
      <c r="M40" s="18" t="n">
        <v>508.98597651</v>
      </c>
      <c r="N40" s="20" t="n">
        <v>3.65053918</v>
      </c>
      <c r="O40" s="18" t="n">
        <v>502.50373277</v>
      </c>
      <c r="P40" s="20" t="n">
        <v>4.26016038</v>
      </c>
      <c r="Q40" s="18" t="n">
        <v>466.49392404</v>
      </c>
      <c r="R40" s="20" t="n">
        <v>3.52105223</v>
      </c>
      <c r="S40" s="18" t="n">
        <v>400.1034907</v>
      </c>
      <c r="T40" s="20" t="n">
        <v>25.65401012</v>
      </c>
      <c r="U40" s="18" t="s">
        <v>182</v>
      </c>
      <c r="V40" s="20" t="s">
        <v>182</v>
      </c>
      <c r="W40" s="18" t="n">
        <v>491.16464222</v>
      </c>
      <c r="X40" s="20" t="n">
        <v>2.5540442</v>
      </c>
      <c r="Y40" s="18" t="s">
        <v>182</v>
      </c>
      <c r="Z40" s="20" t="s">
        <v>182</v>
      </c>
      <c r="AA40" s="18" t="n">
        <v>388.80122874</v>
      </c>
      <c r="AB40" s="20" t="n">
        <v>8.79703956</v>
      </c>
    </row>
    <row r="41" spans="1:28">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s">
        <v>182</v>
      </c>
      <c r="T41" s="20" t="s">
        <v>182</v>
      </c>
      <c r="U41" s="18" t="s">
        <v>182</v>
      </c>
      <c r="V41" s="20" t="s">
        <v>182</v>
      </c>
      <c r="W41" s="18" t="n">
        <v>469.62849192</v>
      </c>
      <c r="X41" s="20" t="n">
        <v>3.16639492</v>
      </c>
      <c r="Y41" s="18" t="s">
        <v>182</v>
      </c>
      <c r="Z41" s="20" t="s">
        <v>182</v>
      </c>
      <c r="AA41" s="18" t="s">
        <v>182</v>
      </c>
      <c r="AB41" s="20" t="s">
        <v>182</v>
      </c>
    </row>
    <row r="42" spans="1:28">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c r="Y44" s="18" t="s">
        <v>182</v>
      </c>
      <c r="Z44" s="20" t="s">
        <v>182</v>
      </c>
      <c r="AA44" s="18" t="s">
        <v>182</v>
      </c>
      <c r="AB44" s="20" t="s">
        <v>182</v>
      </c>
    </row>
    <row r="45" spans="1:28">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s">
        <v>182</v>
      </c>
      <c r="T45" s="20" t="s">
        <v>182</v>
      </c>
      <c r="U45" s="18" t="s">
        <v>182</v>
      </c>
      <c r="V45" s="20" t="s">
        <v>182</v>
      </c>
      <c r="W45" s="18" t="n">
        <v>359.60621715</v>
      </c>
      <c r="X45" s="20" t="n">
        <v>2.95186404</v>
      </c>
      <c r="Y45" s="18" t="s">
        <v>182</v>
      </c>
      <c r="Z45" s="20" t="s">
        <v>182</v>
      </c>
      <c r="AA45" s="18" t="s">
        <v>182</v>
      </c>
      <c r="AB45" s="20" t="s">
        <v>182</v>
      </c>
    </row>
    <row r="46" spans="1:28">
      <c r="A46" s="15" t="s">
        <v>221</v>
      </c>
      <c r="B46" s="17" t="n">
        <v>23141</v>
      </c>
      <c r="C46" s="18">
        <f>(2776.0/B46*100)</f>
        <v/>
      </c>
      <c r="D46" s="19" t="n">
        <v>20365</v>
      </c>
      <c r="E46" s="18" t="n">
        <v>336.34089398</v>
      </c>
      <c r="F46" s="20" t="n">
        <v>3.56215508</v>
      </c>
      <c r="G46" s="18" t="n">
        <v>351.29838049</v>
      </c>
      <c r="H46" s="20" t="n">
        <v>4.63358173</v>
      </c>
      <c r="I46" s="18" t="n">
        <v>393.39427871</v>
      </c>
      <c r="J46" s="20" t="n">
        <v>6.04722836</v>
      </c>
      <c r="K46" s="18" t="n">
        <v>397.2332543</v>
      </c>
      <c r="L46" s="20" t="n">
        <v>5.79401348</v>
      </c>
      <c r="M46" s="18" t="n">
        <v>417.84203001</v>
      </c>
      <c r="N46" s="20" t="n">
        <v>6.09553421</v>
      </c>
      <c r="O46" s="18" t="n">
        <v>411.55901243</v>
      </c>
      <c r="P46" s="20" t="n">
        <v>5.32984966</v>
      </c>
      <c r="Q46" s="18" t="n">
        <v>387.82840134</v>
      </c>
      <c r="R46" s="20" t="n">
        <v>3.5301261</v>
      </c>
      <c r="S46" s="18" t="n">
        <v>286.60088223</v>
      </c>
      <c r="T46" s="20" t="n">
        <v>7.96325037</v>
      </c>
      <c r="U46" s="18" t="s">
        <v>182</v>
      </c>
      <c r="V46" s="20" t="s">
        <v>182</v>
      </c>
      <c r="W46" s="18" t="s">
        <v>182</v>
      </c>
      <c r="X46" s="20" t="s">
        <v>182</v>
      </c>
      <c r="Y46" s="18" t="s">
        <v>182</v>
      </c>
      <c r="Z46" s="20" t="s">
        <v>182</v>
      </c>
      <c r="AA46" s="18" t="n">
        <v>358.8141887</v>
      </c>
      <c r="AB46" s="20" t="n">
        <v>4.83941634</v>
      </c>
    </row>
    <row r="47" spans="1:28">
      <c r="A47" s="15" t="s">
        <v>222</v>
      </c>
      <c r="B47" s="17" t="n">
        <v>5928</v>
      </c>
      <c r="C47" s="18">
        <f>(137.0/B47*100)</f>
        <v/>
      </c>
      <c r="D47" s="19" t="n">
        <v>5791</v>
      </c>
      <c r="E47" s="18" t="n">
        <v>370.22379262</v>
      </c>
      <c r="F47" s="20" t="n">
        <v>7.7490438</v>
      </c>
      <c r="G47" s="18" t="n">
        <v>410.76619517</v>
      </c>
      <c r="H47" s="20" t="n">
        <v>9.084545800000001</v>
      </c>
      <c r="I47" s="18" t="n">
        <v>436.60174276</v>
      </c>
      <c r="J47" s="20" t="n">
        <v>8.67282822</v>
      </c>
      <c r="K47" s="18" t="n">
        <v>457.37672349</v>
      </c>
      <c r="L47" s="20" t="n">
        <v>4.85894172</v>
      </c>
      <c r="M47" s="18" t="n">
        <v>473.93458006</v>
      </c>
      <c r="N47" s="20" t="n">
        <v>4.91646066</v>
      </c>
      <c r="O47" s="18" t="n">
        <v>467.30629771</v>
      </c>
      <c r="P47" s="20" t="n">
        <v>4.89156429</v>
      </c>
      <c r="Q47" s="18" t="n">
        <v>429.10862678</v>
      </c>
      <c r="R47" s="20" t="n">
        <v>4.36479209</v>
      </c>
      <c r="S47" s="18" t="n">
        <v>359.03778217</v>
      </c>
      <c r="T47" s="20" t="n">
        <v>9.80791726</v>
      </c>
      <c r="U47" s="18" t="s">
        <v>182</v>
      </c>
      <c r="V47" s="20" t="s">
        <v>182</v>
      </c>
      <c r="W47" s="18" t="s">
        <v>182</v>
      </c>
      <c r="X47" s="20" t="s">
        <v>182</v>
      </c>
      <c r="Y47" s="18" t="s">
        <v>182</v>
      </c>
      <c r="Z47" s="20" t="s">
        <v>182</v>
      </c>
      <c r="AA47" s="18" t="n">
        <v>378.73936158</v>
      </c>
      <c r="AB47" s="20" t="n">
        <v>6.96162864</v>
      </c>
    </row>
    <row r="48" spans="1:28">
      <c r="A48" s="15" t="s">
        <v>223</v>
      </c>
      <c r="B48" s="17" t="n">
        <v>9841</v>
      </c>
      <c r="C48" s="18">
        <f>(19.0/B48*100)</f>
        <v/>
      </c>
      <c r="D48" s="19" t="n">
        <v>9822</v>
      </c>
      <c r="E48" s="18" t="n">
        <v>557.44404089</v>
      </c>
      <c r="F48" s="20" t="n">
        <v>5.64656465</v>
      </c>
      <c r="G48" s="18" t="n">
        <v>550.33826185</v>
      </c>
      <c r="H48" s="20" t="n">
        <v>5.70663106</v>
      </c>
      <c r="I48" s="18" t="n">
        <v>547.52377127</v>
      </c>
      <c r="J48" s="20" t="n">
        <v>5.89653436</v>
      </c>
      <c r="K48" s="18" t="n">
        <v>526.07992368</v>
      </c>
      <c r="L48" s="20" t="n">
        <v>6.78691773</v>
      </c>
      <c r="M48" s="18" t="n">
        <v>510.08833667</v>
      </c>
      <c r="N48" s="20" t="n">
        <v>5.82770864</v>
      </c>
      <c r="O48" s="18" t="n">
        <v>503.47732116</v>
      </c>
      <c r="P48" s="20" t="n">
        <v>9.79648182</v>
      </c>
      <c r="Q48" s="18" t="n">
        <v>473.20411685</v>
      </c>
      <c r="R48" s="20" t="n">
        <v>9.35504448</v>
      </c>
      <c r="S48" s="18" t="n">
        <v>415.86351203</v>
      </c>
      <c r="T48" s="20" t="n">
        <v>6.38180229</v>
      </c>
      <c r="U48" s="18" t="s">
        <v>182</v>
      </c>
      <c r="V48" s="20" t="s">
        <v>182</v>
      </c>
      <c r="W48" s="18" t="s">
        <v>182</v>
      </c>
      <c r="X48" s="20" t="s">
        <v>182</v>
      </c>
      <c r="Y48" s="18" t="s">
        <v>182</v>
      </c>
      <c r="Z48" s="20" t="s">
        <v>182</v>
      </c>
      <c r="AA48" s="18" t="n">
        <v>475.63171731</v>
      </c>
      <c r="AB48" s="20" t="n">
        <v>33.32908357</v>
      </c>
    </row>
    <row r="49" spans="1:28">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s">
        <v>182</v>
      </c>
      <c r="T49" s="20" t="s">
        <v>182</v>
      </c>
      <c r="U49" s="18" t="s">
        <v>182</v>
      </c>
      <c r="V49" s="20" t="s">
        <v>182</v>
      </c>
      <c r="W49" s="18" t="n">
        <v>409.03332786</v>
      </c>
      <c r="X49" s="20" t="n">
        <v>3.05386641</v>
      </c>
      <c r="Y49" s="18" t="s">
        <v>182</v>
      </c>
      <c r="Z49" s="20" t="s">
        <v>182</v>
      </c>
      <c r="AA49" s="18" t="s">
        <v>182</v>
      </c>
      <c r="AB49" s="20" t="s">
        <v>182</v>
      </c>
    </row>
    <row r="50" spans="1:28">
      <c r="A50" s="15" t="s">
        <v>225</v>
      </c>
      <c r="B50" s="17" t="n">
        <v>11795</v>
      </c>
      <c r="C50" s="18">
        <f>(1028.0/B50*100)</f>
        <v/>
      </c>
      <c r="D50" s="19" t="n">
        <v>10767</v>
      </c>
      <c r="E50" s="18" t="n">
        <v>359.12784298</v>
      </c>
      <c r="F50" s="20" t="n">
        <v>3.49842339</v>
      </c>
      <c r="G50" s="18" t="n">
        <v>368.44963743</v>
      </c>
      <c r="H50" s="20" t="n">
        <v>3.73602786</v>
      </c>
      <c r="I50" s="18" t="n">
        <v>383.14688673</v>
      </c>
      <c r="J50" s="20" t="n">
        <v>5.9836568</v>
      </c>
      <c r="K50" s="18" t="n">
        <v>396.31443731</v>
      </c>
      <c r="L50" s="20" t="n">
        <v>5.20606846</v>
      </c>
      <c r="M50" s="18" t="n">
        <v>420.01193402</v>
      </c>
      <c r="N50" s="20" t="n">
        <v>3.44882064</v>
      </c>
      <c r="O50" s="18" t="n">
        <v>417.41728814</v>
      </c>
      <c r="P50" s="20" t="n">
        <v>4.37027279</v>
      </c>
      <c r="Q50" s="18" t="n">
        <v>406.57571248</v>
      </c>
      <c r="R50" s="20" t="n">
        <v>3.600604</v>
      </c>
      <c r="S50" s="18" t="n">
        <v>303.99773268</v>
      </c>
      <c r="T50" s="20" t="n">
        <v>10.09667756</v>
      </c>
      <c r="U50" s="18" t="s">
        <v>182</v>
      </c>
      <c r="V50" s="20" t="s">
        <v>182</v>
      </c>
      <c r="W50" s="18" t="s">
        <v>182</v>
      </c>
      <c r="X50" s="20" t="s">
        <v>182</v>
      </c>
      <c r="Y50" s="18" t="s">
        <v>182</v>
      </c>
      <c r="Z50" s="20" t="s">
        <v>182</v>
      </c>
      <c r="AA50" s="18" t="n">
        <v>367.95732818</v>
      </c>
      <c r="AB50" s="20" t="n">
        <v>8.17770971</v>
      </c>
    </row>
    <row r="51" spans="1:28">
      <c r="A51" s="15" t="s">
        <v>226</v>
      </c>
      <c r="B51" s="17" t="n">
        <v>6866</v>
      </c>
      <c r="C51" s="18">
        <f>(114.0/B51*100)</f>
        <v/>
      </c>
      <c r="D51" s="19" t="n">
        <v>6752</v>
      </c>
      <c r="E51" s="18" t="n">
        <v>356.49316323</v>
      </c>
      <c r="F51" s="20" t="n">
        <v>5.38439756</v>
      </c>
      <c r="G51" s="18" t="n">
        <v>378.31786938</v>
      </c>
      <c r="H51" s="20" t="n">
        <v>4.65229221</v>
      </c>
      <c r="I51" s="18" t="n">
        <v>400.02905041</v>
      </c>
      <c r="J51" s="20" t="n">
        <v>5.27264957</v>
      </c>
      <c r="K51" s="18" t="n">
        <v>404.01603289</v>
      </c>
      <c r="L51" s="20" t="n">
        <v>3.93522394</v>
      </c>
      <c r="M51" s="18" t="n">
        <v>420.93776183</v>
      </c>
      <c r="N51" s="20" t="n">
        <v>4.82833208</v>
      </c>
      <c r="O51" s="18" t="n">
        <v>420.20987191</v>
      </c>
      <c r="P51" s="20" t="n">
        <v>4.80611541</v>
      </c>
      <c r="Q51" s="18" t="n">
        <v>410.53741583</v>
      </c>
      <c r="R51" s="20" t="n">
        <v>3.55935477</v>
      </c>
      <c r="S51" s="18" t="n">
        <v>339.13336412</v>
      </c>
      <c r="T51" s="20" t="n">
        <v>17.07124318</v>
      </c>
      <c r="U51" s="18" t="s">
        <v>182</v>
      </c>
      <c r="V51" s="20" t="s">
        <v>182</v>
      </c>
      <c r="W51" s="18" t="n">
        <v>380.5422133</v>
      </c>
      <c r="X51" s="20" t="n">
        <v>4.31283207</v>
      </c>
      <c r="Y51" s="18" t="s">
        <v>182</v>
      </c>
      <c r="Z51" s="20" t="s">
        <v>182</v>
      </c>
      <c r="AA51" s="18" t="n">
        <v>380.44195373</v>
      </c>
      <c r="AB51" s="20" t="n">
        <v>5.96587357</v>
      </c>
    </row>
    <row r="52" spans="1:28">
      <c r="A52" s="15" t="s">
        <v>227</v>
      </c>
      <c r="B52" s="17" t="n">
        <v>5809</v>
      </c>
      <c r="C52" s="18">
        <f>(118.0/B52*100)</f>
        <v/>
      </c>
      <c r="D52" s="19" t="n">
        <v>5691</v>
      </c>
      <c r="E52" s="18" t="n">
        <v>413.51242607</v>
      </c>
      <c r="F52" s="20" t="n">
        <v>7.57350576</v>
      </c>
      <c r="G52" s="18" t="n">
        <v>439.66133674</v>
      </c>
      <c r="H52" s="20" t="n">
        <v>4.94377752</v>
      </c>
      <c r="I52" s="18" t="n">
        <v>475.85103116</v>
      </c>
      <c r="J52" s="20" t="n">
        <v>4.84574944</v>
      </c>
      <c r="K52" s="18" t="n">
        <v>483.95737224</v>
      </c>
      <c r="L52" s="20" t="n">
        <v>3.84056356</v>
      </c>
      <c r="M52" s="18" t="n">
        <v>478.80111956</v>
      </c>
      <c r="N52" s="20" t="n">
        <v>3.98986413</v>
      </c>
      <c r="O52" s="18" t="n">
        <v>465.99245848</v>
      </c>
      <c r="P52" s="20" t="n">
        <v>4.09124544</v>
      </c>
      <c r="Q52" s="18" t="n">
        <v>438.70962848</v>
      </c>
      <c r="R52" s="20" t="n">
        <v>4.25449477</v>
      </c>
      <c r="S52" s="18" t="n">
        <v>391.0466253</v>
      </c>
      <c r="T52" s="20" t="n">
        <v>20.00132397</v>
      </c>
      <c r="U52" s="18" t="s">
        <v>182</v>
      </c>
      <c r="V52" s="20" t="s">
        <v>182</v>
      </c>
      <c r="W52" s="18" t="s">
        <v>182</v>
      </c>
      <c r="X52" s="20" t="s">
        <v>182</v>
      </c>
      <c r="Y52" s="18" t="s">
        <v>182</v>
      </c>
      <c r="Z52" s="20" t="s">
        <v>182</v>
      </c>
      <c r="AA52" s="18" t="n">
        <v>386.09458003</v>
      </c>
      <c r="AB52" s="20" t="n">
        <v>9.26220386</v>
      </c>
    </row>
    <row r="53" spans="1:28">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s">
        <v>182</v>
      </c>
      <c r="T53" s="20" t="s">
        <v>182</v>
      </c>
      <c r="U53" s="18" t="s">
        <v>182</v>
      </c>
      <c r="V53" s="20" t="s">
        <v>182</v>
      </c>
      <c r="W53" s="18" t="n">
        <v>437.12852379</v>
      </c>
      <c r="X53" s="20" t="n">
        <v>1.71824983</v>
      </c>
      <c r="Y53" s="18" t="s">
        <v>182</v>
      </c>
      <c r="Z53" s="20" t="s">
        <v>182</v>
      </c>
      <c r="AA53" s="18" t="s">
        <v>182</v>
      </c>
      <c r="AB53" s="20" t="s">
        <v>182</v>
      </c>
    </row>
    <row r="54" spans="1:28">
      <c r="A54" s="15" t="s">
        <v>229</v>
      </c>
      <c r="B54" s="17" t="n">
        <v>4740</v>
      </c>
      <c r="C54" s="18">
        <f>(462.0/B54*100)</f>
        <v/>
      </c>
      <c r="D54" s="19" t="n">
        <v>4278</v>
      </c>
      <c r="E54" s="18" t="n">
        <v>313.01268673</v>
      </c>
      <c r="F54" s="20" t="n">
        <v>3.96744106</v>
      </c>
      <c r="G54" s="18" t="n">
        <v>320.71393524</v>
      </c>
      <c r="H54" s="20" t="n">
        <v>4.64413022</v>
      </c>
      <c r="I54" s="18" t="n">
        <v>328.57028339</v>
      </c>
      <c r="J54" s="20" t="n">
        <v>6.04801499</v>
      </c>
      <c r="K54" s="18" t="n">
        <v>327.28434789</v>
      </c>
      <c r="L54" s="20" t="n">
        <v>4.11236399</v>
      </c>
      <c r="M54" s="18" t="n">
        <v>352.18339361</v>
      </c>
      <c r="N54" s="20" t="n">
        <v>7.2618968</v>
      </c>
      <c r="O54" s="18" t="n">
        <v>358.0061919</v>
      </c>
      <c r="P54" s="20" t="n">
        <v>5.6819851</v>
      </c>
      <c r="Q54" s="18" t="n">
        <v>351.44446358</v>
      </c>
      <c r="R54" s="20" t="n">
        <v>4.80695433</v>
      </c>
      <c r="S54" s="18" t="n">
        <v>287.33032205</v>
      </c>
      <c r="T54" s="20" t="n">
        <v>6.92760897</v>
      </c>
      <c r="U54" s="18" t="s">
        <v>182</v>
      </c>
      <c r="V54" s="20" t="s">
        <v>182</v>
      </c>
      <c r="W54" s="18" t="s">
        <v>182</v>
      </c>
      <c r="X54" s="20" t="s">
        <v>182</v>
      </c>
      <c r="Y54" s="18" t="s">
        <v>182</v>
      </c>
      <c r="Z54" s="20" t="s">
        <v>182</v>
      </c>
      <c r="AA54" s="18" t="n">
        <v>306.21162052</v>
      </c>
      <c r="AB54" s="20" t="n">
        <v>5.50958175</v>
      </c>
    </row>
    <row r="55" spans="1:28">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s">
        <v>182</v>
      </c>
      <c r="T55" s="20" t="s">
        <v>182</v>
      </c>
      <c r="U55" s="18" t="s">
        <v>182</v>
      </c>
      <c r="V55" s="20" t="s">
        <v>182</v>
      </c>
      <c r="W55" s="18" t="n">
        <v>403.83322941</v>
      </c>
      <c r="X55" s="20" t="n">
        <v>2.78193854</v>
      </c>
      <c r="Y55" s="18" t="s">
        <v>182</v>
      </c>
      <c r="Z55" s="20" t="s">
        <v>182</v>
      </c>
      <c r="AA55" s="18" t="s">
        <v>182</v>
      </c>
      <c r="AB55" s="20" t="s">
        <v>182</v>
      </c>
    </row>
    <row r="56" spans="1:28">
      <c r="A56" s="15" t="s">
        <v>231</v>
      </c>
      <c r="B56" s="17" t="n">
        <v>5359</v>
      </c>
      <c r="C56" s="18">
        <f>(79.0/B56*100)</f>
        <v/>
      </c>
      <c r="D56" s="19" t="n">
        <v>5280</v>
      </c>
      <c r="E56" s="18" t="n">
        <v>486.16961353</v>
      </c>
      <c r="F56" s="20" t="n">
        <v>5.85508495</v>
      </c>
      <c r="G56" s="18" t="n">
        <v>528.8334266000001</v>
      </c>
      <c r="H56" s="20" t="n">
        <v>5.90105889</v>
      </c>
      <c r="I56" s="18" t="n">
        <v>556.12745251</v>
      </c>
      <c r="J56" s="20" t="n">
        <v>5.62947423</v>
      </c>
      <c r="K56" s="18" t="n">
        <v>563.5923984900001</v>
      </c>
      <c r="L56" s="20" t="n">
        <v>3.56782507</v>
      </c>
      <c r="M56" s="18" t="n">
        <v>566.11817535</v>
      </c>
      <c r="N56" s="20" t="n">
        <v>3.83634044</v>
      </c>
      <c r="O56" s="18" t="n">
        <v>548.85450988</v>
      </c>
      <c r="P56" s="20" t="n">
        <v>4.95607126</v>
      </c>
      <c r="Q56" s="18" t="n">
        <v>533.25393077</v>
      </c>
      <c r="R56" s="20" t="n">
        <v>4.91694762</v>
      </c>
      <c r="S56" s="18" t="n">
        <v>463.76138633</v>
      </c>
      <c r="T56" s="20" t="n">
        <v>14.39283624</v>
      </c>
      <c r="U56" s="18" t="s">
        <v>182</v>
      </c>
      <c r="V56" s="20" t="s">
        <v>182</v>
      </c>
      <c r="W56" s="18" t="s">
        <v>182</v>
      </c>
      <c r="X56" s="20" t="s">
        <v>182</v>
      </c>
      <c r="Y56" s="18" t="s">
        <v>182</v>
      </c>
      <c r="Z56" s="20" t="s">
        <v>182</v>
      </c>
      <c r="AA56" s="18" t="n">
        <v>466.62583169</v>
      </c>
      <c r="AB56" s="20" t="n">
        <v>22.05649075</v>
      </c>
    </row>
    <row r="57" spans="1:28">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s">
        <v>182</v>
      </c>
      <c r="T57" s="20" t="s">
        <v>182</v>
      </c>
      <c r="U57" s="18" t="s">
        <v>182</v>
      </c>
      <c r="V57" s="20" t="s">
        <v>182</v>
      </c>
      <c r="W57" s="18" t="n">
        <v>386.10959158</v>
      </c>
      <c r="X57" s="20" t="n">
        <v>3.0844628</v>
      </c>
      <c r="Y57" s="18" t="s">
        <v>182</v>
      </c>
      <c r="Z57" s="20" t="s">
        <v>182</v>
      </c>
      <c r="AA57" s="18" t="s">
        <v>182</v>
      </c>
      <c r="AB57" s="20" t="s">
        <v>182</v>
      </c>
    </row>
    <row r="58" spans="1:28">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s">
        <v>182</v>
      </c>
      <c r="T58" s="20" t="s">
        <v>182</v>
      </c>
      <c r="U58" s="18" t="s">
        <v>182</v>
      </c>
      <c r="V58" s="20" t="s">
        <v>182</v>
      </c>
      <c r="W58" s="18" t="n">
        <v>380.25901051</v>
      </c>
      <c r="X58" s="20" t="n">
        <v>2.6518124</v>
      </c>
      <c r="Y58" s="18" t="s">
        <v>182</v>
      </c>
      <c r="Z58" s="20" t="s">
        <v>182</v>
      </c>
      <c r="AA58" s="18" t="s">
        <v>182</v>
      </c>
      <c r="AB58" s="20" t="s">
        <v>182</v>
      </c>
    </row>
    <row r="59" spans="1:28">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s">
        <v>182</v>
      </c>
      <c r="T59" s="20" t="s">
        <v>182</v>
      </c>
      <c r="U59" s="18" t="s">
        <v>182</v>
      </c>
      <c r="V59" s="20" t="s">
        <v>182</v>
      </c>
      <c r="W59" s="18" t="n">
        <v>361.5339806</v>
      </c>
      <c r="X59" s="20" t="n">
        <v>1.62528789</v>
      </c>
      <c r="Y59" s="18" t="s">
        <v>182</v>
      </c>
      <c r="Z59" s="20" t="s">
        <v>182</v>
      </c>
      <c r="AA59" s="18" t="s">
        <v>182</v>
      </c>
      <c r="AB59" s="20" t="s">
        <v>182</v>
      </c>
    </row>
    <row r="60" spans="1:28">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s">
        <v>182</v>
      </c>
      <c r="T60" s="20" t="s">
        <v>182</v>
      </c>
      <c r="U60" s="18" t="s">
        <v>182</v>
      </c>
      <c r="V60" s="20" t="s">
        <v>182</v>
      </c>
      <c r="W60" s="18" t="n">
        <v>396.24965264</v>
      </c>
      <c r="X60" s="20" t="n">
        <v>3.6919812</v>
      </c>
      <c r="Y60" s="18" t="s">
        <v>182</v>
      </c>
      <c r="Z60" s="20" t="s">
        <v>182</v>
      </c>
      <c r="AA60" s="18" t="s">
        <v>182</v>
      </c>
      <c r="AB60" s="20" t="s">
        <v>182</v>
      </c>
    </row>
    <row r="61" spans="1:28">
      <c r="A61" s="15" t="s">
        <v>236</v>
      </c>
      <c r="B61" s="17" t="n">
        <v>6525</v>
      </c>
      <c r="C61" s="18">
        <f>(260.0/B61*100)</f>
        <v/>
      </c>
      <c r="D61" s="19" t="n">
        <v>6265</v>
      </c>
      <c r="E61" s="18" t="n">
        <v>402.93720555</v>
      </c>
      <c r="F61" s="20" t="n">
        <v>6.68877</v>
      </c>
      <c r="G61" s="18" t="n">
        <v>433.51548801</v>
      </c>
      <c r="H61" s="20" t="n">
        <v>6.66295624</v>
      </c>
      <c r="I61" s="18" t="n">
        <v>475.41545115</v>
      </c>
      <c r="J61" s="20" t="n">
        <v>5.37031538</v>
      </c>
      <c r="K61" s="18" t="n">
        <v>490.23624243</v>
      </c>
      <c r="L61" s="20" t="n">
        <v>3.47892561</v>
      </c>
      <c r="M61" s="18" t="n">
        <v>494.43297056</v>
      </c>
      <c r="N61" s="20" t="n">
        <v>3.56485696</v>
      </c>
      <c r="O61" s="18" t="n">
        <v>488.05349589</v>
      </c>
      <c r="P61" s="20" t="n">
        <v>3.48168522</v>
      </c>
      <c r="Q61" s="18" t="n">
        <v>478.09089274</v>
      </c>
      <c r="R61" s="20" t="n">
        <v>3.73995407</v>
      </c>
      <c r="S61" s="18" t="n">
        <v>421.1975811</v>
      </c>
      <c r="T61" s="20" t="n">
        <v>12.23797814</v>
      </c>
      <c r="U61" s="18" t="s">
        <v>182</v>
      </c>
      <c r="V61" s="20" t="s">
        <v>182</v>
      </c>
      <c r="W61" s="18" t="s">
        <v>182</v>
      </c>
      <c r="X61" s="20" t="s">
        <v>182</v>
      </c>
      <c r="Y61" s="18" t="s">
        <v>182</v>
      </c>
      <c r="Z61" s="20" t="s">
        <v>182</v>
      </c>
      <c r="AA61" s="18" t="n">
        <v>396.19725941</v>
      </c>
      <c r="AB61" s="20" t="n">
        <v>11.12158991</v>
      </c>
    </row>
    <row r="62" spans="1:28">
      <c r="A62" s="15" t="s">
        <v>237</v>
      </c>
      <c r="B62" s="17" t="n">
        <v>4476</v>
      </c>
      <c r="C62" s="18">
        <f>(5.0/B62*100)</f>
        <v/>
      </c>
      <c r="D62" s="19" t="n">
        <v>4471</v>
      </c>
      <c r="E62" s="18" t="n">
        <v>491.20626753</v>
      </c>
      <c r="F62" s="20" t="n">
        <v>4.86689369</v>
      </c>
      <c r="G62" s="18" t="n">
        <v>505.29760804</v>
      </c>
      <c r="H62" s="20" t="n">
        <v>4.74047339</v>
      </c>
      <c r="I62" s="18" t="n">
        <v>538.43407147</v>
      </c>
      <c r="J62" s="20" t="n">
        <v>4.45971869</v>
      </c>
      <c r="K62" s="18" t="n">
        <v>557.95428483</v>
      </c>
      <c r="L62" s="20" t="n">
        <v>2.54124923</v>
      </c>
      <c r="M62" s="18" t="n">
        <v>557.32588581</v>
      </c>
      <c r="N62" s="20" t="n">
        <v>2.56852806</v>
      </c>
      <c r="O62" s="18" t="n">
        <v>553.55909979</v>
      </c>
      <c r="P62" s="20" t="n">
        <v>3.44387289</v>
      </c>
      <c r="Q62" s="18" t="n">
        <v>534.29726252</v>
      </c>
      <c r="R62" s="20" t="n">
        <v>3.89035944</v>
      </c>
      <c r="S62" s="18" t="n">
        <v>486.59749052</v>
      </c>
      <c r="T62" s="20" t="n">
        <v>16.35405931</v>
      </c>
      <c r="U62" s="18" t="s">
        <v>182</v>
      </c>
      <c r="V62" s="20" t="s">
        <v>182</v>
      </c>
      <c r="W62" s="18" t="s">
        <v>182</v>
      </c>
      <c r="X62" s="20" t="s">
        <v>182</v>
      </c>
      <c r="Y62" s="18" t="s">
        <v>182</v>
      </c>
      <c r="Z62" s="20" t="s">
        <v>182</v>
      </c>
      <c r="AA62" s="18" t="n">
        <v>488.85824437</v>
      </c>
      <c r="AB62" s="20" t="n">
        <v>31.07938978</v>
      </c>
    </row>
    <row r="63" spans="1:28">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s">
        <v>182</v>
      </c>
      <c r="T63" s="20" t="s">
        <v>182</v>
      </c>
      <c r="U63" s="18" t="s">
        <v>182</v>
      </c>
      <c r="V63" s="20" t="s">
        <v>182</v>
      </c>
      <c r="W63" s="18" t="n">
        <v>371.31142887</v>
      </c>
      <c r="X63" s="20" t="n">
        <v>1.28307667</v>
      </c>
      <c r="Y63" s="18" t="s">
        <v>182</v>
      </c>
      <c r="Z63" s="20" t="s">
        <v>182</v>
      </c>
      <c r="AA63" s="18" t="s">
        <v>182</v>
      </c>
      <c r="AB63" s="20" t="s">
        <v>182</v>
      </c>
    </row>
    <row r="64" spans="1:28">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s">
        <v>182</v>
      </c>
      <c r="T64" s="20" t="s">
        <v>182</v>
      </c>
      <c r="U64" s="18" t="s">
        <v>182</v>
      </c>
      <c r="V64" s="20" t="s">
        <v>182</v>
      </c>
      <c r="W64" s="18" t="n">
        <v>478.6447938</v>
      </c>
      <c r="X64" s="20" t="n">
        <v>1.71583638</v>
      </c>
      <c r="Y64" s="18" t="s">
        <v>182</v>
      </c>
      <c r="Z64" s="20" t="s">
        <v>182</v>
      </c>
      <c r="AA64" s="18" t="s">
        <v>182</v>
      </c>
      <c r="AB64" s="20" t="s">
        <v>182</v>
      </c>
    </row>
    <row r="65" spans="1:28">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s">
        <v>182</v>
      </c>
      <c r="T65" s="20" t="s">
        <v>182</v>
      </c>
      <c r="U65" s="18" t="s">
        <v>182</v>
      </c>
      <c r="V65" s="20" t="s">
        <v>182</v>
      </c>
      <c r="W65" s="18" t="n">
        <v>419.66352142</v>
      </c>
      <c r="X65" s="20" t="n">
        <v>2.4655214</v>
      </c>
      <c r="Y65" s="18" t="s">
        <v>182</v>
      </c>
      <c r="Z65" s="20" t="s">
        <v>182</v>
      </c>
      <c r="AA65" s="18" t="s">
        <v>182</v>
      </c>
      <c r="AB65" s="20" t="s">
        <v>182</v>
      </c>
    </row>
    <row r="66" spans="1:28">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s">
        <v>182</v>
      </c>
      <c r="T66" s="20" t="s">
        <v>182</v>
      </c>
      <c r="U66" s="18" t="s">
        <v>182</v>
      </c>
      <c r="V66" s="20" t="s">
        <v>182</v>
      </c>
      <c r="W66" s="18" t="n">
        <v>417.93412468</v>
      </c>
      <c r="X66" s="20" t="n">
        <v>1.46238599</v>
      </c>
      <c r="Y66" s="18" t="s">
        <v>182</v>
      </c>
      <c r="Z66" s="20" t="s">
        <v>182</v>
      </c>
      <c r="AA66" s="18" t="s">
        <v>182</v>
      </c>
      <c r="AB66" s="20" t="s">
        <v>182</v>
      </c>
    </row>
    <row r="67" spans="1:28">
      <c r="A67" s="15" t="s">
        <v>242</v>
      </c>
      <c r="B67" s="17" t="n">
        <v>6971</v>
      </c>
      <c r="C67" s="18">
        <f>(27.0/B67*100)</f>
        <v/>
      </c>
      <c r="D67" s="19" t="n">
        <v>6944</v>
      </c>
      <c r="E67" s="18" t="n">
        <v>359.22359637</v>
      </c>
      <c r="F67" s="20" t="n">
        <v>3.58989249</v>
      </c>
      <c r="G67" s="18" t="n">
        <v>363.49466649</v>
      </c>
      <c r="H67" s="20" t="n">
        <v>4.12772287</v>
      </c>
      <c r="I67" s="18" t="n">
        <v>392.58229567</v>
      </c>
      <c r="J67" s="20" t="n">
        <v>4.65810845</v>
      </c>
      <c r="K67" s="18" t="n">
        <v>400.00341631</v>
      </c>
      <c r="L67" s="20" t="n">
        <v>3.43170222</v>
      </c>
      <c r="M67" s="18" t="n">
        <v>412.8608113</v>
      </c>
      <c r="N67" s="20" t="n">
        <v>4.75321427</v>
      </c>
      <c r="O67" s="18" t="n">
        <v>426.84652022</v>
      </c>
      <c r="P67" s="20" t="n">
        <v>5.90259829</v>
      </c>
      <c r="Q67" s="18" t="n">
        <v>410.17094879</v>
      </c>
      <c r="R67" s="20" t="n">
        <v>7.13432724</v>
      </c>
      <c r="S67" s="18" t="n">
        <v>309.36547082</v>
      </c>
      <c r="T67" s="20" t="n">
        <v>4.88912552</v>
      </c>
      <c r="U67" s="18" t="s">
        <v>182</v>
      </c>
      <c r="V67" s="20" t="s">
        <v>182</v>
      </c>
      <c r="W67" s="18" t="s">
        <v>182</v>
      </c>
      <c r="X67" s="20" t="s">
        <v>182</v>
      </c>
      <c r="Y67" s="18" t="s">
        <v>182</v>
      </c>
      <c r="Z67" s="20" t="s">
        <v>182</v>
      </c>
      <c r="AA67" s="18" t="n">
        <v>328.93009777</v>
      </c>
      <c r="AB67" s="20" t="n">
        <v>15.52498985</v>
      </c>
    </row>
    <row r="68" spans="1:28">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s">
        <v>182</v>
      </c>
      <c r="T68" s="20" t="s">
        <v>182</v>
      </c>
      <c r="U68" s="18" t="s">
        <v>182</v>
      </c>
      <c r="V68" s="20" t="s">
        <v>182</v>
      </c>
      <c r="W68" s="18" t="n">
        <v>402.4006351</v>
      </c>
      <c r="X68" s="20" t="n">
        <v>1.27354229</v>
      </c>
      <c r="Y68" s="18" t="s">
        <v>182</v>
      </c>
      <c r="Z68" s="20" t="s">
        <v>182</v>
      </c>
      <c r="AA68" s="18" t="s">
        <v>182</v>
      </c>
      <c r="AB68" s="20" t="s">
        <v>182</v>
      </c>
    </row>
    <row r="69" spans="1:28">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s">
        <v>182</v>
      </c>
      <c r="T69" s="20" t="s">
        <v>182</v>
      </c>
      <c r="U69" s="18" t="s">
        <v>182</v>
      </c>
      <c r="V69" s="20" t="s">
        <v>182</v>
      </c>
      <c r="W69" s="18" t="n">
        <v>443.95431517</v>
      </c>
      <c r="X69" s="20" t="n">
        <v>3.78500092</v>
      </c>
      <c r="Y69" s="18" t="s">
        <v>182</v>
      </c>
      <c r="Z69" s="20" t="s">
        <v>182</v>
      </c>
      <c r="AA69" s="18" t="s">
        <v>182</v>
      </c>
      <c r="AB69" s="20" t="s">
        <v>182</v>
      </c>
    </row>
    <row r="70" spans="1:28">
      <c r="A70" s="15" t="s">
        <v>245</v>
      </c>
      <c r="B70" s="17" t="n">
        <v>6036</v>
      </c>
      <c r="C70" s="18">
        <f>(223.0/B70*100)</f>
        <v/>
      </c>
      <c r="D70" s="19" t="n">
        <v>5813</v>
      </c>
      <c r="E70" s="18" t="n">
        <v>466.04986817</v>
      </c>
      <c r="F70" s="20" t="n">
        <v>7.29280196</v>
      </c>
      <c r="G70" s="18" t="n">
        <v>472.72175434</v>
      </c>
      <c r="H70" s="20" t="n">
        <v>6.27462546</v>
      </c>
      <c r="I70" s="18" t="n">
        <v>480.85140346</v>
      </c>
      <c r="J70" s="20" t="n">
        <v>6.11211229</v>
      </c>
      <c r="K70" s="18" t="n">
        <v>507.85788082</v>
      </c>
      <c r="L70" s="20" t="n">
        <v>4.97249792</v>
      </c>
      <c r="M70" s="18" t="n">
        <v>515.83572407</v>
      </c>
      <c r="N70" s="20" t="n">
        <v>4.17494539</v>
      </c>
      <c r="O70" s="18" t="n">
        <v>497.66168176</v>
      </c>
      <c r="P70" s="20" t="n">
        <v>4.64800334</v>
      </c>
      <c r="Q70" s="18" t="n">
        <v>489.54793135</v>
      </c>
      <c r="R70" s="20" t="n">
        <v>3.8984163</v>
      </c>
      <c r="S70" s="18" t="n">
        <v>452.90695258</v>
      </c>
      <c r="T70" s="20" t="n">
        <v>14.43961171</v>
      </c>
      <c r="U70" s="18" t="s">
        <v>182</v>
      </c>
      <c r="V70" s="20" t="s">
        <v>182</v>
      </c>
      <c r="W70" s="18" t="s">
        <v>182</v>
      </c>
      <c r="X70" s="20" t="s">
        <v>182</v>
      </c>
      <c r="Y70" s="18" t="s">
        <v>182</v>
      </c>
      <c r="Z70" s="20" t="s">
        <v>182</v>
      </c>
      <c r="AA70" s="18" t="n">
        <v>428.95958089</v>
      </c>
      <c r="AB70" s="20" t="n">
        <v>8.05021402</v>
      </c>
    </row>
    <row r="71" spans="1:28">
      <c r="A71" s="15" t="s">
        <v>246</v>
      </c>
      <c r="B71" s="17" t="n">
        <v>6115</v>
      </c>
      <c r="C71" s="18">
        <f>(113.0/B71*100)</f>
        <v/>
      </c>
      <c r="D71" s="19" t="n">
        <v>6002</v>
      </c>
      <c r="E71" s="18" t="n">
        <v>488.47769152</v>
      </c>
      <c r="F71" s="20" t="n">
        <v>8.21023761</v>
      </c>
      <c r="G71" s="18" t="n">
        <v>542.55170615</v>
      </c>
      <c r="H71" s="20" t="n">
        <v>5.98082877</v>
      </c>
      <c r="I71" s="18" t="n">
        <v>577.11593494</v>
      </c>
      <c r="J71" s="20" t="n">
        <v>5.1127782</v>
      </c>
      <c r="K71" s="18" t="n">
        <v>589.63732398</v>
      </c>
      <c r="L71" s="20" t="n">
        <v>3.48594138</v>
      </c>
      <c r="M71" s="18" t="n">
        <v>579.59452355</v>
      </c>
      <c r="N71" s="20" t="n">
        <v>2.56165243</v>
      </c>
      <c r="O71" s="18" t="n">
        <v>565.04336065</v>
      </c>
      <c r="P71" s="20" t="n">
        <v>3.53798136</v>
      </c>
      <c r="Q71" s="18" t="n">
        <v>527.94085272</v>
      </c>
      <c r="R71" s="20" t="n">
        <v>3.54601617</v>
      </c>
      <c r="S71" s="18" t="n">
        <v>483.93683435</v>
      </c>
      <c r="T71" s="20" t="n">
        <v>15.64830939</v>
      </c>
      <c r="U71" s="18" t="s">
        <v>182</v>
      </c>
      <c r="V71" s="20" t="s">
        <v>182</v>
      </c>
      <c r="W71" s="18" t="s">
        <v>182</v>
      </c>
      <c r="X71" s="20" t="s">
        <v>182</v>
      </c>
      <c r="Y71" s="18" t="s">
        <v>182</v>
      </c>
      <c r="Z71" s="20" t="s">
        <v>182</v>
      </c>
      <c r="AA71" s="18" t="n">
        <v>473.50322868</v>
      </c>
      <c r="AB71" s="20" t="n">
        <v>21.02840275</v>
      </c>
    </row>
    <row r="72" spans="1:28">
      <c r="A72" s="15" t="s">
        <v>247</v>
      </c>
      <c r="B72" s="17" t="n">
        <v>7708</v>
      </c>
      <c r="C72" s="18">
        <f>(8.0/B72*100)</f>
        <v/>
      </c>
      <c r="D72" s="19" t="n">
        <v>7700</v>
      </c>
      <c r="E72" s="18" t="n">
        <v>535.18181206</v>
      </c>
      <c r="F72" s="20" t="n">
        <v>6.75124481</v>
      </c>
      <c r="G72" s="18" t="n">
        <v>559.03685771</v>
      </c>
      <c r="H72" s="20" t="n">
        <v>5.37256703</v>
      </c>
      <c r="I72" s="18" t="n">
        <v>567.53661668</v>
      </c>
      <c r="J72" s="20" t="n">
        <v>4.56583842</v>
      </c>
      <c r="K72" s="18" t="n">
        <v>564.53645595</v>
      </c>
      <c r="L72" s="20" t="n">
        <v>4.14854458</v>
      </c>
      <c r="M72" s="18" t="n">
        <v>552.78882899</v>
      </c>
      <c r="N72" s="20" t="n">
        <v>3.85648752</v>
      </c>
      <c r="O72" s="18" t="n">
        <v>522.73225293</v>
      </c>
      <c r="P72" s="20" t="n">
        <v>4.59127251</v>
      </c>
      <c r="Q72" s="18" t="n">
        <v>482.67614532</v>
      </c>
      <c r="R72" s="20" t="n">
        <v>5.05413686</v>
      </c>
      <c r="S72" s="18" t="n">
        <v>402.52457939</v>
      </c>
      <c r="T72" s="20" t="n">
        <v>17.57801309</v>
      </c>
      <c r="U72" s="18" t="s">
        <v>182</v>
      </c>
      <c r="V72" s="20" t="s">
        <v>182</v>
      </c>
      <c r="W72" s="18" t="s">
        <v>182</v>
      </c>
      <c r="X72" s="20" t="s">
        <v>182</v>
      </c>
      <c r="Y72" s="18" t="s">
        <v>182</v>
      </c>
      <c r="Z72" s="20" t="s">
        <v>182</v>
      </c>
      <c r="AA72" s="18" t="n">
        <v>434.80644618</v>
      </c>
      <c r="AB72" s="20" t="n">
        <v>34.01426357</v>
      </c>
    </row>
    <row r="73" spans="1:28">
      <c r="A73" s="15" t="s">
        <v>248</v>
      </c>
      <c r="B73" s="17" t="n">
        <v>8249</v>
      </c>
      <c r="C73" s="18">
        <f>(231.0/B73*100)</f>
        <v/>
      </c>
      <c r="D73" s="19" t="n">
        <v>8018</v>
      </c>
      <c r="E73" s="18" t="n">
        <v>401.90128478</v>
      </c>
      <c r="F73" s="20" t="n">
        <v>4.59510431</v>
      </c>
      <c r="G73" s="18" t="n">
        <v>386.52052136</v>
      </c>
      <c r="H73" s="20" t="n">
        <v>5.10800794</v>
      </c>
      <c r="I73" s="18" t="n">
        <v>409.99108688</v>
      </c>
      <c r="J73" s="20" t="n">
        <v>4.70317149</v>
      </c>
      <c r="K73" s="18" t="n">
        <v>414.83410232</v>
      </c>
      <c r="L73" s="20" t="n">
        <v>4.07057526</v>
      </c>
      <c r="M73" s="18" t="n">
        <v>443.03310253</v>
      </c>
      <c r="N73" s="20" t="n">
        <v>4.90550608</v>
      </c>
      <c r="O73" s="18" t="n">
        <v>429.9720096</v>
      </c>
      <c r="P73" s="20" t="n">
        <v>5.30550342</v>
      </c>
      <c r="Q73" s="18" t="n">
        <v>416.96439853</v>
      </c>
      <c r="R73" s="20" t="n">
        <v>5.17969285</v>
      </c>
      <c r="S73" s="18" t="n">
        <v>371.22737196</v>
      </c>
      <c r="T73" s="20" t="n">
        <v>8.335911579999999</v>
      </c>
      <c r="U73" s="18" t="s">
        <v>182</v>
      </c>
      <c r="V73" s="20" t="s">
        <v>182</v>
      </c>
      <c r="W73" s="18" t="s">
        <v>182</v>
      </c>
      <c r="X73" s="20" t="s">
        <v>182</v>
      </c>
      <c r="Y73" s="18" t="s">
        <v>182</v>
      </c>
      <c r="Z73" s="20" t="s">
        <v>182</v>
      </c>
      <c r="AA73" s="18" t="n">
        <v>371.28681873</v>
      </c>
      <c r="AB73" s="20" t="n">
        <v>16.62691574</v>
      </c>
    </row>
    <row r="74" spans="1:28">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s">
        <v>182</v>
      </c>
      <c r="T74" s="20" t="s">
        <v>182</v>
      </c>
      <c r="U74" s="18" t="s">
        <v>182</v>
      </c>
      <c r="V74" s="20" t="s">
        <v>182</v>
      </c>
      <c r="W74" s="18" t="n">
        <v>417.24339576</v>
      </c>
      <c r="X74" s="20" t="n">
        <v>1.40662681</v>
      </c>
      <c r="Y74" s="18" t="s">
        <v>182</v>
      </c>
      <c r="Z74" s="20" t="s">
        <v>182</v>
      </c>
      <c r="AA74" s="18" t="s">
        <v>182</v>
      </c>
      <c r="AB74" s="20" t="s">
        <v>182</v>
      </c>
    </row>
    <row r="75" spans="1:28">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s">
        <v>182</v>
      </c>
      <c r="T75" s="20" t="s">
        <v>182</v>
      </c>
      <c r="U75" s="18" t="s">
        <v>182</v>
      </c>
      <c r="V75" s="20" t="s">
        <v>182</v>
      </c>
      <c r="W75" s="18" t="n">
        <v>366.81798548</v>
      </c>
      <c r="X75" s="20" t="n">
        <v>2.95156554</v>
      </c>
      <c r="Y75" s="18" t="s">
        <v>182</v>
      </c>
      <c r="Z75" s="20" t="s">
        <v>182</v>
      </c>
      <c r="AA75" s="18" t="s">
        <v>182</v>
      </c>
      <c r="AB75" s="20" t="s">
        <v>182</v>
      </c>
    </row>
    <row r="76" spans="1:28">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s">
        <v>182</v>
      </c>
      <c r="T76" s="20" t="s">
        <v>182</v>
      </c>
      <c r="U76" s="18" t="s">
        <v>182</v>
      </c>
      <c r="V76" s="20" t="s">
        <v>182</v>
      </c>
      <c r="W76" s="18" t="n">
        <v>427.48273896</v>
      </c>
      <c r="X76" s="20" t="n">
        <v>2.40767111</v>
      </c>
      <c r="Y76" s="18" t="s">
        <v>182</v>
      </c>
      <c r="Z76" s="20" t="s">
        <v>182</v>
      </c>
      <c r="AA76" s="18" t="s">
        <v>182</v>
      </c>
      <c r="AB76" s="20" t="s">
        <v>182</v>
      </c>
    </row>
    <row r="77" spans="1:28">
      <c r="A77" s="15" t="s">
        <v>252</v>
      </c>
      <c r="B77" s="17" t="n">
        <v>6062</v>
      </c>
      <c r="C77" s="18">
        <f>(274.0/B77*100)</f>
        <v/>
      </c>
      <c r="D77" s="19" t="n">
        <v>5788</v>
      </c>
      <c r="E77" s="18" t="n">
        <v>375.07223335</v>
      </c>
      <c r="F77" s="20" t="n">
        <v>5.4885229</v>
      </c>
      <c r="G77" s="18" t="n">
        <v>383.51872207</v>
      </c>
      <c r="H77" s="20" t="n">
        <v>4.81931031</v>
      </c>
      <c r="I77" s="18" t="n">
        <v>413.35068452</v>
      </c>
      <c r="J77" s="20" t="n">
        <v>7.38488808</v>
      </c>
      <c r="K77" s="18" t="n">
        <v>420.6410371</v>
      </c>
      <c r="L77" s="20" t="n">
        <v>4.75168843</v>
      </c>
      <c r="M77" s="18" t="n">
        <v>439.54634276</v>
      </c>
      <c r="N77" s="20" t="n">
        <v>3.8879488</v>
      </c>
      <c r="O77" s="18" t="n">
        <v>446.23723184</v>
      </c>
      <c r="P77" s="20" t="n">
        <v>4.31737986</v>
      </c>
      <c r="Q77" s="18" t="n">
        <v>426.66621676</v>
      </c>
      <c r="R77" s="20" t="n">
        <v>3.48365905</v>
      </c>
      <c r="S77" s="18" t="n">
        <v>345.65904161</v>
      </c>
      <c r="T77" s="20" t="n">
        <v>12.78282322</v>
      </c>
      <c r="U77" s="18" t="s">
        <v>182</v>
      </c>
      <c r="V77" s="20" t="s">
        <v>182</v>
      </c>
      <c r="W77" s="18" t="s">
        <v>182</v>
      </c>
      <c r="X77" s="20" t="s">
        <v>182</v>
      </c>
      <c r="Y77" s="18" t="s">
        <v>182</v>
      </c>
      <c r="Z77" s="20" t="s">
        <v>182</v>
      </c>
      <c r="AA77" s="18" t="n">
        <v>372.49515094</v>
      </c>
      <c r="AB77" s="20" t="n">
        <v>5.25346896</v>
      </c>
    </row>
    <row r="78" spans="1:28">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s">
        <v>182</v>
      </c>
      <c r="T78" s="20" t="s">
        <v>182</v>
      </c>
      <c r="U78" s="18" t="s">
        <v>182</v>
      </c>
      <c r="V78" s="20" t="s">
        <v>182</v>
      </c>
      <c r="W78" s="18" t="n">
        <v>494.51831162</v>
      </c>
      <c r="X78" s="20" t="n">
        <v>4.45771317</v>
      </c>
      <c r="Y78" s="18" t="s">
        <v>182</v>
      </c>
      <c r="Z78" s="20" t="s">
        <v>182</v>
      </c>
      <c r="AA78" s="18" t="s">
        <v>182</v>
      </c>
      <c r="AB78" s="20" t="s">
        <v>182</v>
      </c>
    </row>
    <row customHeight="1" ht="25" r="79" spans="1:28">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s">
        <v>182</v>
      </c>
      <c r="T79" s="20" t="s">
        <v>182</v>
      </c>
      <c r="U79" s="18" t="s">
        <v>182</v>
      </c>
      <c r="V79" s="20" t="s">
        <v>182</v>
      </c>
      <c r="W79" s="18" t="n">
        <v>456.29558944</v>
      </c>
      <c r="X79" s="20" t="n">
        <v>6.90963052</v>
      </c>
      <c r="Y79" s="18" t="s">
        <v>182</v>
      </c>
      <c r="Z79" s="20" t="s">
        <v>182</v>
      </c>
      <c r="AA79" s="18" t="s">
        <v>182</v>
      </c>
      <c r="AB79" s="20" t="s">
        <v>182</v>
      </c>
    </row>
    <row r="80" spans="1:28">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s">
        <v>182</v>
      </c>
      <c r="T80" s="20" t="s">
        <v>182</v>
      </c>
      <c r="U80" s="18" t="s">
        <v>182</v>
      </c>
      <c r="V80" s="20" t="s">
        <v>182</v>
      </c>
      <c r="W80" s="18" t="n">
        <v>459.81599437</v>
      </c>
      <c r="X80" s="20" t="n">
        <v>4.27720318</v>
      </c>
      <c r="Y80" s="18" t="s">
        <v>182</v>
      </c>
      <c r="Z80" s="20" t="s">
        <v>182</v>
      </c>
      <c r="AA80" s="18" t="s">
        <v>182</v>
      </c>
      <c r="AB80" s="20" t="s">
        <v>182</v>
      </c>
    </row>
    <row r="81" spans="1:28">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s">
        <v>182</v>
      </c>
      <c r="T81" s="20" t="s">
        <v>182</v>
      </c>
      <c r="U81" s="18" t="s">
        <v>182</v>
      </c>
      <c r="V81" s="20" t="s">
        <v>182</v>
      </c>
      <c r="W81" s="18" t="n">
        <v>446.10977731</v>
      </c>
      <c r="X81" s="20" t="n">
        <v>3.2500212</v>
      </c>
      <c r="Y81" s="18" t="s">
        <v>182</v>
      </c>
      <c r="Z81" s="20" t="s">
        <v>182</v>
      </c>
      <c r="AA81" s="18" t="s">
        <v>182</v>
      </c>
      <c r="AB81" s="20" t="s">
        <v>182</v>
      </c>
    </row>
    <row r="82" spans="1:28">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c r="Y82" s="22" t="s">
        <v>257</v>
      </c>
      <c r="Z82" s="22" t="s">
        <v>257</v>
      </c>
      <c r="AA82" s="22" t="s">
        <v>257</v>
      </c>
      <c r="AB82" s="22" t="s">
        <v>257</v>
      </c>
    </row>
    <row r="83" spans="1:28">
      <c r="A83" s="3" t="s">
        <v>258</v>
      </c>
    </row>
    <row r="84" spans="1:28">
      <c r="A84" s="23" t="s">
        <v>259</v>
      </c>
    </row>
    <row r="85" spans="1:28">
      <c r="A85" s="23" t="s">
        <v>260</v>
      </c>
    </row>
    <row customHeight="1" ht="30" r="86" spans="1:28">
      <c r="A86" s="23" t="s">
        <v>261</v>
      </c>
    </row>
    <row customHeight="1" ht="30" r="87" spans="1:28">
      <c r="A87" s="23" t="s">
        <v>257</v>
      </c>
    </row>
    <row customHeight="1" ht="30" r="88" spans="1:28">
      <c r="A88" s="23" t="s">
        <v>262</v>
      </c>
    </row>
    <row customHeight="1" ht="30" r="89" spans="1:28">
      <c r="A89" s="23" t="s">
        <v>263</v>
      </c>
    </row>
    <row customHeight="1" ht="30" r="90" spans="1:28">
      <c r="A90" s="23" t="s">
        <v>264</v>
      </c>
    </row>
    <row customHeight="1" ht="30" r="91" spans="1:28">
      <c r="A91" s="23" t="s">
        <v>265</v>
      </c>
    </row>
    <row customHeight="1" ht="30" r="92" spans="1:28">
      <c r="A92" s="23" t="s">
        <v>266</v>
      </c>
    </row>
    <row customHeight="1" ht="30" r="93" spans="1:28">
      <c r="A93" s="23" t="s">
        <v>267</v>
      </c>
    </row>
    <row customHeight="1" ht="30" r="94" spans="1:28">
      <c r="A94" s="23" t="s">
        <v>268</v>
      </c>
    </row>
    <row customHeight="1" ht="30" r="95" spans="1:28">
      <c r="A95" s="23" t="s">
        <v>269</v>
      </c>
    </row>
    <row customHeight="1" ht="30" r="96" spans="1:28">
      <c r="A96" s="23" t="s">
        <v>270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163</v>
      </c>
    </row>
    <row r="2" spans="1:28">
      <c r="A2" s="5" t="s">
        <v>310</v>
      </c>
    </row>
    <row customHeight="1" ht="30" r="4" spans="1:28">
      <c r="A4" s="6" t="n"/>
      <c r="B4" s="7" t="s">
        <v>165</v>
      </c>
      <c r="C4" s="7" t="s">
        <v>166</v>
      </c>
      <c r="D4" s="8" t="s">
        <v>165</v>
      </c>
      <c r="E4" s="9" t="s">
        <v>302</v>
      </c>
      <c r="F4" s="10" t="n"/>
      <c r="G4" s="9" t="s">
        <v>303</v>
      </c>
      <c r="H4" s="10" t="n"/>
      <c r="I4" s="9" t="s">
        <v>304</v>
      </c>
      <c r="J4" s="10" t="n"/>
      <c r="K4" s="9" t="s">
        <v>305</v>
      </c>
      <c r="L4" s="10" t="n"/>
      <c r="M4" s="9" t="s">
        <v>306</v>
      </c>
      <c r="N4" s="10" t="n"/>
      <c r="O4" s="9" t="s">
        <v>307</v>
      </c>
      <c r="P4" s="10" t="n"/>
      <c r="Q4" s="9" t="s">
        <v>308</v>
      </c>
      <c r="R4" s="10" t="n"/>
      <c r="S4" s="9" t="s">
        <v>170</v>
      </c>
      <c r="T4" s="10" t="n"/>
      <c r="U4" s="9" t="s">
        <v>171</v>
      </c>
      <c r="V4" s="10" t="n"/>
      <c r="W4" s="9" t="s">
        <v>172</v>
      </c>
      <c r="X4" s="10" t="n"/>
      <c r="Y4" s="9" t="s">
        <v>173</v>
      </c>
      <c r="Z4" s="10" t="n"/>
      <c r="AA4" s="9" t="s">
        <v>174</v>
      </c>
      <c r="AB4" s="10" t="n"/>
    </row>
    <row r="5" spans="1:28">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c r="Y5" s="12" t="s">
        <v>178</v>
      </c>
      <c r="Z5" s="11" t="s">
        <v>179</v>
      </c>
      <c r="AA5" s="12" t="s">
        <v>178</v>
      </c>
      <c r="AB5" s="11" t="s">
        <v>179</v>
      </c>
    </row>
    <row r="6" spans="1:28">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181</v>
      </c>
      <c r="B7" s="17" t="n">
        <v>14530</v>
      </c>
      <c r="C7" s="18">
        <f>(1165.0/B7*100)</f>
        <v/>
      </c>
      <c r="D7" s="19" t="n">
        <v>13365</v>
      </c>
      <c r="E7" s="18" t="n">
        <v>432.30405506</v>
      </c>
      <c r="F7" s="20" t="n">
        <v>7.67837809</v>
      </c>
      <c r="G7" s="18" t="n">
        <v>455.76523503</v>
      </c>
      <c r="H7" s="20" t="n">
        <v>7.31262169</v>
      </c>
      <c r="I7" s="18" t="n">
        <v>483.02391661</v>
      </c>
      <c r="J7" s="20" t="n">
        <v>5.55059284</v>
      </c>
      <c r="K7" s="18" t="n">
        <v>498.94775608</v>
      </c>
      <c r="L7" s="20" t="n">
        <v>3.261346</v>
      </c>
      <c r="M7" s="18" t="n">
        <v>508.7827783</v>
      </c>
      <c r="N7" s="20" t="n">
        <v>2.45236023</v>
      </c>
      <c r="O7" s="18" t="n">
        <v>508.57125096</v>
      </c>
      <c r="P7" s="20" t="n">
        <v>3.3071823</v>
      </c>
      <c r="Q7" s="18" t="n">
        <v>496.26083233</v>
      </c>
      <c r="R7" s="20" t="n">
        <v>2.91879229</v>
      </c>
      <c r="S7" s="18" t="n">
        <v>393.73177874</v>
      </c>
      <c r="T7" s="20" t="n">
        <v>13.40029562</v>
      </c>
      <c r="U7" s="18" t="s">
        <v>182</v>
      </c>
      <c r="V7" s="20" t="s">
        <v>182</v>
      </c>
      <c r="W7" s="18" t="s">
        <v>182</v>
      </c>
      <c r="X7" s="20" t="s">
        <v>182</v>
      </c>
      <c r="Y7" s="18" t="s">
        <v>182</v>
      </c>
      <c r="Z7" s="20" t="s">
        <v>182</v>
      </c>
      <c r="AA7" s="18" t="n">
        <v>442.9041693</v>
      </c>
      <c r="AB7" s="20" t="n">
        <v>6.71254042</v>
      </c>
    </row>
    <row r="8" spans="1:28">
      <c r="A8" s="15" t="s">
        <v>183</v>
      </c>
      <c r="B8" s="17" t="n">
        <v>7007</v>
      </c>
      <c r="C8" s="18">
        <f>(141.0/B8*100)</f>
        <v/>
      </c>
      <c r="D8" s="19" t="n">
        <v>6866</v>
      </c>
      <c r="E8" s="18" t="n">
        <v>436.66927808</v>
      </c>
      <c r="F8" s="20" t="n">
        <v>13.34178999</v>
      </c>
      <c r="G8" s="18" t="n">
        <v>482.71866616</v>
      </c>
      <c r="H8" s="20" t="n">
        <v>6.75205564</v>
      </c>
      <c r="I8" s="18" t="n">
        <v>502.20331722</v>
      </c>
      <c r="J8" s="20" t="n">
        <v>5.33200742</v>
      </c>
      <c r="K8" s="18" t="n">
        <v>511.56662905</v>
      </c>
      <c r="L8" s="20" t="n">
        <v>4.67893472</v>
      </c>
      <c r="M8" s="18" t="n">
        <v>511.86181496</v>
      </c>
      <c r="N8" s="20" t="n">
        <v>3.49031882</v>
      </c>
      <c r="O8" s="18" t="n">
        <v>513.49241609</v>
      </c>
      <c r="P8" s="20" t="n">
        <v>3.58048758</v>
      </c>
      <c r="Q8" s="18" t="n">
        <v>478.98144658</v>
      </c>
      <c r="R8" s="20" t="n">
        <v>4.46742716</v>
      </c>
      <c r="S8" s="18" t="n">
        <v>434.21191768</v>
      </c>
      <c r="T8" s="20" t="n">
        <v>19.4333046</v>
      </c>
      <c r="U8" s="18" t="s">
        <v>182</v>
      </c>
      <c r="V8" s="20" t="s">
        <v>182</v>
      </c>
      <c r="W8" s="18" t="n">
        <v>301.63126691</v>
      </c>
      <c r="X8" s="20" t="n">
        <v>25.14921031</v>
      </c>
      <c r="Y8" s="18" t="s">
        <v>182</v>
      </c>
      <c r="Z8" s="20" t="s">
        <v>182</v>
      </c>
      <c r="AA8" s="18" t="n">
        <v>420.5018187</v>
      </c>
      <c r="AB8" s="20" t="n">
        <v>9.95038577</v>
      </c>
    </row>
    <row r="9" spans="1:28">
      <c r="A9" s="15" t="s">
        <v>184</v>
      </c>
      <c r="B9" s="17" t="n">
        <v>9651</v>
      </c>
      <c r="C9" s="18">
        <f>(545.0/B9*100)</f>
        <v/>
      </c>
      <c r="D9" s="19" t="n">
        <v>9106</v>
      </c>
      <c r="E9" s="18" t="n">
        <v>431.78203919</v>
      </c>
      <c r="F9" s="20" t="n">
        <v>8.88078045</v>
      </c>
      <c r="G9" s="18" t="n">
        <v>481.56013608</v>
      </c>
      <c r="H9" s="20" t="n">
        <v>7.96376806</v>
      </c>
      <c r="I9" s="18" t="n">
        <v>519.38304099</v>
      </c>
      <c r="J9" s="20" t="n">
        <v>5.69469507</v>
      </c>
      <c r="K9" s="18" t="n">
        <v>532.3783996</v>
      </c>
      <c r="L9" s="20" t="n">
        <v>3.89319227</v>
      </c>
      <c r="M9" s="18" t="n">
        <v>532.14357491</v>
      </c>
      <c r="N9" s="20" t="n">
        <v>3.34829838</v>
      </c>
      <c r="O9" s="18" t="n">
        <v>518.63874017</v>
      </c>
      <c r="P9" s="20" t="n">
        <v>3.31136804</v>
      </c>
      <c r="Q9" s="18" t="n">
        <v>497.61924389</v>
      </c>
      <c r="R9" s="20" t="n">
        <v>2.89025532</v>
      </c>
      <c r="S9" s="18" t="n">
        <v>441.20924567</v>
      </c>
      <c r="T9" s="20" t="n">
        <v>30.74646401</v>
      </c>
      <c r="U9" s="18" t="s">
        <v>182</v>
      </c>
      <c r="V9" s="20" t="s">
        <v>182</v>
      </c>
      <c r="W9" s="18" t="n">
        <v>357.98454354</v>
      </c>
      <c r="X9" s="20" t="n">
        <v>11.51846445</v>
      </c>
      <c r="Y9" s="18" t="s">
        <v>182</v>
      </c>
      <c r="Z9" s="20" t="s">
        <v>182</v>
      </c>
      <c r="AA9" s="18" t="n">
        <v>420.25579778</v>
      </c>
      <c r="AB9" s="20" t="n">
        <v>9.81262785</v>
      </c>
    </row>
    <row r="10" spans="1:28">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s">
        <v>182</v>
      </c>
      <c r="T10" s="20" t="s">
        <v>182</v>
      </c>
      <c r="U10" s="18" t="s">
        <v>182</v>
      </c>
      <c r="V10" s="20" t="s">
        <v>182</v>
      </c>
      <c r="W10" s="18" t="n">
        <v>515.64742803</v>
      </c>
      <c r="X10" s="20" t="n">
        <v>2.31308501</v>
      </c>
      <c r="Y10" s="18" t="s">
        <v>182</v>
      </c>
      <c r="Z10" s="20" t="s">
        <v>182</v>
      </c>
      <c r="AA10" s="18" t="s">
        <v>182</v>
      </c>
      <c r="AB10" s="20" t="s">
        <v>182</v>
      </c>
    </row>
    <row r="11" spans="1:28">
      <c r="A11" s="15" t="s">
        <v>186</v>
      </c>
      <c r="B11" s="17" t="n">
        <v>7053</v>
      </c>
      <c r="C11" s="18">
        <f>(113.0/B11*100)</f>
        <v/>
      </c>
      <c r="D11" s="19" t="n">
        <v>6940</v>
      </c>
      <c r="E11" s="18" t="n">
        <v>366.61619082</v>
      </c>
      <c r="F11" s="20" t="n">
        <v>6.38903959</v>
      </c>
      <c r="G11" s="18" t="n">
        <v>380.30628426</v>
      </c>
      <c r="H11" s="20" t="n">
        <v>7.09997782</v>
      </c>
      <c r="I11" s="18" t="n">
        <v>407.28354602</v>
      </c>
      <c r="J11" s="20" t="n">
        <v>6.90553991</v>
      </c>
      <c r="K11" s="18" t="n">
        <v>427.57987818</v>
      </c>
      <c r="L11" s="20" t="n">
        <v>4.81952678</v>
      </c>
      <c r="M11" s="18" t="n">
        <v>436.85833053</v>
      </c>
      <c r="N11" s="20" t="n">
        <v>4.07101094</v>
      </c>
      <c r="O11" s="18" t="n">
        <v>440.5835883</v>
      </c>
      <c r="P11" s="20" t="n">
        <v>3.27945753</v>
      </c>
      <c r="Q11" s="18" t="n">
        <v>426.4979526</v>
      </c>
      <c r="R11" s="20" t="n">
        <v>3.35846361</v>
      </c>
      <c r="S11" s="18" t="n">
        <v>329.97782239</v>
      </c>
      <c r="T11" s="20" t="n">
        <v>20.01358998</v>
      </c>
      <c r="U11" s="18" t="s">
        <v>182</v>
      </c>
      <c r="V11" s="20" t="s">
        <v>182</v>
      </c>
      <c r="W11" s="18" t="s">
        <v>182</v>
      </c>
      <c r="X11" s="20" t="s">
        <v>182</v>
      </c>
      <c r="Y11" s="18" t="s">
        <v>182</v>
      </c>
      <c r="Z11" s="20" t="s">
        <v>182</v>
      </c>
      <c r="AA11" s="18" t="n">
        <v>382.5647045</v>
      </c>
      <c r="AB11" s="20" t="n">
        <v>9.448131500000001</v>
      </c>
    </row>
    <row r="12" spans="1:28">
      <c r="A12" s="15" t="s">
        <v>187</v>
      </c>
      <c r="B12" s="17" t="n">
        <v>6894</v>
      </c>
      <c r="C12" s="18">
        <f>(126.0/B12*100)</f>
        <v/>
      </c>
      <c r="D12" s="19" t="n">
        <v>6768</v>
      </c>
      <c r="E12" s="18" t="n">
        <v>459.15133759</v>
      </c>
      <c r="F12" s="20" t="n">
        <v>10.6459848</v>
      </c>
      <c r="G12" s="18" t="n">
        <v>480.55914146</v>
      </c>
      <c r="H12" s="20" t="n">
        <v>7.65774267</v>
      </c>
      <c r="I12" s="18" t="n">
        <v>500.54772105</v>
      </c>
      <c r="J12" s="20" t="n">
        <v>6.03930495</v>
      </c>
      <c r="K12" s="18" t="n">
        <v>507.28352936</v>
      </c>
      <c r="L12" s="20" t="n">
        <v>4.10533375</v>
      </c>
      <c r="M12" s="18" t="n">
        <v>510.14106424</v>
      </c>
      <c r="N12" s="20" t="n">
        <v>2.76725313</v>
      </c>
      <c r="O12" s="18" t="n">
        <v>505.7604202</v>
      </c>
      <c r="P12" s="20" t="n">
        <v>3.70353048</v>
      </c>
      <c r="Q12" s="18" t="n">
        <v>481.88565616</v>
      </c>
      <c r="R12" s="20" t="n">
        <v>3.4998941</v>
      </c>
      <c r="S12" s="18" t="n">
        <v>418.42805539</v>
      </c>
      <c r="T12" s="20" t="n">
        <v>17.48860116</v>
      </c>
      <c r="U12" s="18" t="s">
        <v>182</v>
      </c>
      <c r="V12" s="20" t="s">
        <v>182</v>
      </c>
      <c r="W12" s="18" t="n">
        <v>340.98506961</v>
      </c>
      <c r="X12" s="20" t="n">
        <v>12.52444664</v>
      </c>
      <c r="Y12" s="18" t="s">
        <v>182</v>
      </c>
      <c r="Z12" s="20" t="s">
        <v>182</v>
      </c>
      <c r="AA12" s="18" t="n">
        <v>414.32613336</v>
      </c>
      <c r="AB12" s="20" t="n">
        <v>10.88919335</v>
      </c>
    </row>
    <row r="13" spans="1:28">
      <c r="A13" s="15" t="s">
        <v>188</v>
      </c>
      <c r="B13" s="17" t="n">
        <v>7161</v>
      </c>
      <c r="C13" s="18">
        <f>(314.0/B13*100)</f>
        <v/>
      </c>
      <c r="D13" s="19" t="n">
        <v>6847</v>
      </c>
      <c r="E13" s="18" t="n">
        <v>455.72423429</v>
      </c>
      <c r="F13" s="20" t="n">
        <v>20.47742449</v>
      </c>
      <c r="G13" s="18" t="n">
        <v>503.0625471</v>
      </c>
      <c r="H13" s="20" t="n">
        <v>9.5978066</v>
      </c>
      <c r="I13" s="18" t="n">
        <v>510.43800443</v>
      </c>
      <c r="J13" s="20" t="n">
        <v>7.29305671</v>
      </c>
      <c r="K13" s="18" t="n">
        <v>517.89584221</v>
      </c>
      <c r="L13" s="20" t="n">
        <v>4.3185248</v>
      </c>
      <c r="M13" s="18" t="n">
        <v>526.03917821</v>
      </c>
      <c r="N13" s="20" t="n">
        <v>3.44659385</v>
      </c>
      <c r="O13" s="18" t="n">
        <v>519.78041725</v>
      </c>
      <c r="P13" s="20" t="n">
        <v>3.04849188</v>
      </c>
      <c r="Q13" s="18" t="n">
        <v>510.42744773</v>
      </c>
      <c r="R13" s="20" t="n">
        <v>3.30216336</v>
      </c>
      <c r="S13" s="18" t="n">
        <v>418.34201419</v>
      </c>
      <c r="T13" s="20" t="n">
        <v>19.04733555</v>
      </c>
      <c r="U13" s="18" t="s">
        <v>182</v>
      </c>
      <c r="V13" s="20" t="s">
        <v>182</v>
      </c>
      <c r="W13" s="18" t="n">
        <v>447.51533769</v>
      </c>
      <c r="X13" s="20" t="n">
        <v>5.97365007</v>
      </c>
      <c r="Y13" s="18" t="s">
        <v>182</v>
      </c>
      <c r="Z13" s="20" t="s">
        <v>182</v>
      </c>
      <c r="AA13" s="18" t="n">
        <v>442.51833275</v>
      </c>
      <c r="AB13" s="20" t="n">
        <v>7.65840063</v>
      </c>
    </row>
    <row r="14" spans="1:28">
      <c r="A14" s="15" t="s">
        <v>189</v>
      </c>
      <c r="B14" s="17" t="n">
        <v>5587</v>
      </c>
      <c r="C14" s="18">
        <f>(191.0/B14*100)</f>
        <v/>
      </c>
      <c r="D14" s="19" t="n">
        <v>5396</v>
      </c>
      <c r="E14" s="18" t="n">
        <v>487.77595182</v>
      </c>
      <c r="F14" s="20" t="n">
        <v>14.03967247</v>
      </c>
      <c r="G14" s="18" t="n">
        <v>487.77018073</v>
      </c>
      <c r="H14" s="20" t="n">
        <v>8.04098482</v>
      </c>
      <c r="I14" s="18" t="n">
        <v>511.81689291</v>
      </c>
      <c r="J14" s="20" t="n">
        <v>6.85656029</v>
      </c>
      <c r="K14" s="18" t="n">
        <v>516.6474758099999</v>
      </c>
      <c r="L14" s="20" t="n">
        <v>3.88365421</v>
      </c>
      <c r="M14" s="18" t="n">
        <v>532.49258614</v>
      </c>
      <c r="N14" s="20" t="n">
        <v>3.28480439</v>
      </c>
      <c r="O14" s="18" t="n">
        <v>531.80394531</v>
      </c>
      <c r="P14" s="20" t="n">
        <v>3.26963099</v>
      </c>
      <c r="Q14" s="18" t="n">
        <v>513.01942448</v>
      </c>
      <c r="R14" s="20" t="n">
        <v>3.48080773</v>
      </c>
      <c r="S14" s="18" t="n">
        <v>432.43118594</v>
      </c>
      <c r="T14" s="20" t="n">
        <v>13.31969693</v>
      </c>
      <c r="U14" s="18" t="s">
        <v>182</v>
      </c>
      <c r="V14" s="20" t="s">
        <v>182</v>
      </c>
      <c r="W14" s="18" t="s">
        <v>182</v>
      </c>
      <c r="X14" s="20" t="s">
        <v>182</v>
      </c>
      <c r="Y14" s="18" t="s">
        <v>182</v>
      </c>
      <c r="Z14" s="20" t="s">
        <v>182</v>
      </c>
      <c r="AA14" s="18" t="n">
        <v>449.65359454</v>
      </c>
      <c r="AB14" s="20" t="n">
        <v>14.0221846</v>
      </c>
    </row>
    <row r="15" spans="1:28">
      <c r="A15" s="15" t="s">
        <v>190</v>
      </c>
      <c r="B15" s="17" t="n">
        <v>5882</v>
      </c>
      <c r="C15" s="18">
        <f>(143.0/B15*100)</f>
        <v/>
      </c>
      <c r="D15" s="19" t="n">
        <v>5739</v>
      </c>
      <c r="E15" s="18" t="n">
        <v>425.66490307</v>
      </c>
      <c r="F15" s="20" t="n">
        <v>15.48131523</v>
      </c>
      <c r="G15" s="18" t="n">
        <v>484.38798017</v>
      </c>
      <c r="H15" s="20" t="n">
        <v>7.09838352</v>
      </c>
      <c r="I15" s="18" t="n">
        <v>515.50512015</v>
      </c>
      <c r="J15" s="20" t="n">
        <v>4.69922267</v>
      </c>
      <c r="K15" s="18" t="n">
        <v>523.55696115</v>
      </c>
      <c r="L15" s="20" t="n">
        <v>3.69900977</v>
      </c>
      <c r="M15" s="18" t="n">
        <v>518.2754341</v>
      </c>
      <c r="N15" s="20" t="n">
        <v>2.92342422</v>
      </c>
      <c r="O15" s="18" t="n">
        <v>520.97374083</v>
      </c>
      <c r="P15" s="20" t="n">
        <v>3.10570888</v>
      </c>
      <c r="Q15" s="18" t="n">
        <v>504.92877946</v>
      </c>
      <c r="R15" s="20" t="n">
        <v>3.7574371</v>
      </c>
      <c r="S15" s="18" t="n">
        <v>393.92423822</v>
      </c>
      <c r="T15" s="20" t="n">
        <v>16.27993877</v>
      </c>
      <c r="U15" s="18" t="s">
        <v>182</v>
      </c>
      <c r="V15" s="20" t="s">
        <v>182</v>
      </c>
      <c r="W15" s="18" t="n">
        <v>368.85220715</v>
      </c>
      <c r="X15" s="20" t="n">
        <v>14.5875493</v>
      </c>
      <c r="Y15" s="18" t="s">
        <v>182</v>
      </c>
      <c r="Z15" s="20" t="s">
        <v>182</v>
      </c>
      <c r="AA15" s="18" t="n">
        <v>462.51301735</v>
      </c>
      <c r="AB15" s="20" t="n">
        <v>12.66124466</v>
      </c>
    </row>
    <row r="16" spans="1:28">
      <c r="A16" s="15" t="s">
        <v>191</v>
      </c>
      <c r="B16" s="17" t="n">
        <v>6108</v>
      </c>
      <c r="C16" s="18">
        <f>(258.0/B16*100)</f>
        <v/>
      </c>
      <c r="D16" s="19" t="n">
        <v>5850</v>
      </c>
      <c r="E16" s="18" t="n">
        <v>425.35926753</v>
      </c>
      <c r="F16" s="20" t="n">
        <v>10.99572468</v>
      </c>
      <c r="G16" s="18" t="n">
        <v>455.0813629</v>
      </c>
      <c r="H16" s="20" t="n">
        <v>8.365333100000001</v>
      </c>
      <c r="I16" s="18" t="n">
        <v>500.66015091</v>
      </c>
      <c r="J16" s="20" t="n">
        <v>6.11567949</v>
      </c>
      <c r="K16" s="18" t="n">
        <v>511.62014549</v>
      </c>
      <c r="L16" s="20" t="n">
        <v>4.42068404</v>
      </c>
      <c r="M16" s="18" t="n">
        <v>514.40979361</v>
      </c>
      <c r="N16" s="20" t="n">
        <v>3.23967772</v>
      </c>
      <c r="O16" s="18" t="n">
        <v>508.61761265</v>
      </c>
      <c r="P16" s="20" t="n">
        <v>3.27923982</v>
      </c>
      <c r="Q16" s="18" t="n">
        <v>487.39658026</v>
      </c>
      <c r="R16" s="20" t="n">
        <v>3.32826564</v>
      </c>
      <c r="S16" s="18" t="n">
        <v>357.03092941</v>
      </c>
      <c r="T16" s="20" t="n">
        <v>12.28808587</v>
      </c>
      <c r="U16" s="18" t="s">
        <v>182</v>
      </c>
      <c r="V16" s="20" t="s">
        <v>182</v>
      </c>
      <c r="W16" s="18" t="s">
        <v>182</v>
      </c>
      <c r="X16" s="20" t="s">
        <v>182</v>
      </c>
      <c r="Y16" s="18" t="s">
        <v>182</v>
      </c>
      <c r="Z16" s="20" t="s">
        <v>182</v>
      </c>
      <c r="AA16" s="18" t="n">
        <v>389.49881163</v>
      </c>
      <c r="AB16" s="20" t="n">
        <v>8.082827630000001</v>
      </c>
    </row>
    <row r="17" spans="1:28">
      <c r="A17" s="15" t="s">
        <v>192</v>
      </c>
      <c r="B17" s="17" t="n">
        <v>6504</v>
      </c>
      <c r="C17" s="18">
        <f>(6370.0/B17*100)</f>
        <v/>
      </c>
      <c r="D17" s="19" t="n">
        <v>134</v>
      </c>
      <c r="E17" s="18" t="s">
        <v>182</v>
      </c>
      <c r="F17" s="20" t="s">
        <v>182</v>
      </c>
      <c r="G17" s="18" t="s">
        <v>182</v>
      </c>
      <c r="H17" s="20" t="s">
        <v>182</v>
      </c>
      <c r="I17" s="18" t="s">
        <v>182</v>
      </c>
      <c r="J17" s="20" t="s">
        <v>182</v>
      </c>
      <c r="K17" s="18" t="s">
        <v>182</v>
      </c>
      <c r="L17" s="20" t="s">
        <v>182</v>
      </c>
      <c r="M17" s="18" t="s">
        <v>182</v>
      </c>
      <c r="N17" s="20" t="s">
        <v>182</v>
      </c>
      <c r="O17" s="18" t="s">
        <v>182</v>
      </c>
      <c r="P17" s="20" t="s">
        <v>182</v>
      </c>
      <c r="Q17" s="18" t="s">
        <v>182</v>
      </c>
      <c r="R17" s="20" t="s">
        <v>182</v>
      </c>
      <c r="S17" s="18" t="s">
        <v>182</v>
      </c>
      <c r="T17" s="20" t="s">
        <v>182</v>
      </c>
      <c r="U17" s="18" t="s">
        <v>182</v>
      </c>
      <c r="V17" s="20" t="s">
        <v>182</v>
      </c>
      <c r="W17" s="18" t="n">
        <v>362.96139732</v>
      </c>
      <c r="X17" s="20" t="n">
        <v>12.64520278</v>
      </c>
      <c r="Y17" s="18" t="s">
        <v>182</v>
      </c>
      <c r="Z17" s="20" t="s">
        <v>182</v>
      </c>
      <c r="AA17" s="18" t="s">
        <v>182</v>
      </c>
      <c r="AB17" s="20" t="s">
        <v>182</v>
      </c>
    </row>
    <row r="18" spans="1:28">
      <c r="A18" s="15" t="s">
        <v>193</v>
      </c>
      <c r="B18" s="17" t="n">
        <v>5532</v>
      </c>
      <c r="C18" s="18">
        <f>(39.0/B18*100)</f>
        <v/>
      </c>
      <c r="D18" s="19" t="n">
        <v>5493</v>
      </c>
      <c r="E18" s="18" t="n">
        <v>393.74727394</v>
      </c>
      <c r="F18" s="20" t="n">
        <v>13.09506813</v>
      </c>
      <c r="G18" s="18" t="n">
        <v>421.09113427</v>
      </c>
      <c r="H18" s="20" t="n">
        <v>8.310358450000001</v>
      </c>
      <c r="I18" s="18" t="n">
        <v>447.76315672</v>
      </c>
      <c r="J18" s="20" t="n">
        <v>7.24997293</v>
      </c>
      <c r="K18" s="18" t="n">
        <v>455.12910706</v>
      </c>
      <c r="L18" s="20" t="n">
        <v>4.75037304</v>
      </c>
      <c r="M18" s="18" t="n">
        <v>472.58454234</v>
      </c>
      <c r="N18" s="20" t="n">
        <v>4.19555451</v>
      </c>
      <c r="O18" s="18" t="n">
        <v>468.4547178</v>
      </c>
      <c r="P18" s="20" t="n">
        <v>3.7000552</v>
      </c>
      <c r="Q18" s="18" t="n">
        <v>442.70272445</v>
      </c>
      <c r="R18" s="20" t="n">
        <v>4.44511286</v>
      </c>
      <c r="S18" s="18" t="n">
        <v>364.44162522</v>
      </c>
      <c r="T18" s="20" t="n">
        <v>16.20097923</v>
      </c>
      <c r="U18" s="18" t="s">
        <v>182</v>
      </c>
      <c r="V18" s="20" t="s">
        <v>182</v>
      </c>
      <c r="W18" s="18" t="s">
        <v>182</v>
      </c>
      <c r="X18" s="20" t="s">
        <v>182</v>
      </c>
      <c r="Y18" s="18" t="s">
        <v>182</v>
      </c>
      <c r="Z18" s="20" t="s">
        <v>182</v>
      </c>
      <c r="AA18" s="18" t="n">
        <v>393.15073566</v>
      </c>
      <c r="AB18" s="20" t="n">
        <v>11.06336623</v>
      </c>
    </row>
    <row r="19" spans="1:28">
      <c r="A19" s="15" t="s">
        <v>194</v>
      </c>
      <c r="B19" s="17" t="n">
        <v>5658</v>
      </c>
      <c r="C19" s="18">
        <f>(132.0/B19*100)</f>
        <v/>
      </c>
      <c r="D19" s="19" t="n">
        <v>5526</v>
      </c>
      <c r="E19" s="18" t="n">
        <v>418.59654435</v>
      </c>
      <c r="F19" s="20" t="n">
        <v>11.37509189</v>
      </c>
      <c r="G19" s="18" t="n">
        <v>441.53958052</v>
      </c>
      <c r="H19" s="20" t="n">
        <v>8.4298077</v>
      </c>
      <c r="I19" s="18" t="n">
        <v>480.26623637</v>
      </c>
      <c r="J19" s="20" t="n">
        <v>5.97216253</v>
      </c>
      <c r="K19" s="18" t="n">
        <v>481.48860672</v>
      </c>
      <c r="L19" s="20" t="n">
        <v>4.49237767</v>
      </c>
      <c r="M19" s="18" t="n">
        <v>502.12541087</v>
      </c>
      <c r="N19" s="20" t="n">
        <v>3.62398407</v>
      </c>
      <c r="O19" s="18" t="n">
        <v>491.60067325</v>
      </c>
      <c r="P19" s="20" t="n">
        <v>4.08797638</v>
      </c>
      <c r="Q19" s="18" t="n">
        <v>461.98684153</v>
      </c>
      <c r="R19" s="20" t="n">
        <v>3.61027573</v>
      </c>
      <c r="S19" s="18" t="n">
        <v>382.92183492</v>
      </c>
      <c r="T19" s="20" t="n">
        <v>14.18951438</v>
      </c>
      <c r="U19" s="18" t="s">
        <v>182</v>
      </c>
      <c r="V19" s="20" t="s">
        <v>182</v>
      </c>
      <c r="W19" s="18" t="s">
        <v>182</v>
      </c>
      <c r="X19" s="20" t="s">
        <v>182</v>
      </c>
      <c r="Y19" s="18" t="s">
        <v>182</v>
      </c>
      <c r="Z19" s="20" t="s">
        <v>182</v>
      </c>
      <c r="AA19" s="18" t="n">
        <v>384.18006837</v>
      </c>
      <c r="AB19" s="20" t="n">
        <v>11.1225826</v>
      </c>
    </row>
    <row r="20" spans="1:28">
      <c r="A20" s="15" t="s">
        <v>195</v>
      </c>
      <c r="B20" s="17" t="n">
        <v>3371</v>
      </c>
      <c r="C20" s="18">
        <f>(81.0/B20*100)</f>
        <v/>
      </c>
      <c r="D20" s="19" t="n">
        <v>3290</v>
      </c>
      <c r="E20" s="18" t="n">
        <v>403.99847187</v>
      </c>
      <c r="F20" s="20" t="n">
        <v>18.28225352</v>
      </c>
      <c r="G20" s="18" t="n">
        <v>465.80574998</v>
      </c>
      <c r="H20" s="20" t="n">
        <v>13.39121709</v>
      </c>
      <c r="I20" s="18" t="n">
        <v>495.86957058</v>
      </c>
      <c r="J20" s="20" t="n">
        <v>7.62734924</v>
      </c>
      <c r="K20" s="18" t="n">
        <v>500.83455337</v>
      </c>
      <c r="L20" s="20" t="n">
        <v>5.01154998</v>
      </c>
      <c r="M20" s="18" t="n">
        <v>503.20265323</v>
      </c>
      <c r="N20" s="20" t="n">
        <v>3.38324738</v>
      </c>
      <c r="O20" s="18" t="n">
        <v>490.01889079</v>
      </c>
      <c r="P20" s="20" t="n">
        <v>4.17764766</v>
      </c>
      <c r="Q20" s="18" t="n">
        <v>470.06928084</v>
      </c>
      <c r="R20" s="20" t="n">
        <v>4.46046516</v>
      </c>
      <c r="S20" s="18" t="n">
        <v>460.86543964</v>
      </c>
      <c r="T20" s="20" t="n">
        <v>24.50955534</v>
      </c>
      <c r="U20" s="18" t="s">
        <v>182</v>
      </c>
      <c r="V20" s="20" t="s">
        <v>182</v>
      </c>
      <c r="W20" s="18" t="s">
        <v>182</v>
      </c>
      <c r="X20" s="20" t="s">
        <v>182</v>
      </c>
      <c r="Y20" s="18" t="s">
        <v>182</v>
      </c>
      <c r="Z20" s="20" t="s">
        <v>182</v>
      </c>
      <c r="AA20" s="18" t="n">
        <v>411.768146</v>
      </c>
      <c r="AB20" s="20" t="n">
        <v>14.70670613</v>
      </c>
    </row>
    <row r="21" spans="1:28">
      <c r="A21" s="15" t="s">
        <v>196</v>
      </c>
      <c r="B21" s="17" t="n">
        <v>5741</v>
      </c>
      <c r="C21" s="18">
        <f>(78.0/B21*100)</f>
        <v/>
      </c>
      <c r="D21" s="19" t="n">
        <v>5663</v>
      </c>
      <c r="E21" s="18" t="n">
        <v>447.60428196</v>
      </c>
      <c r="F21" s="20" t="n">
        <v>13.23101461</v>
      </c>
      <c r="G21" s="18" t="n">
        <v>474.95783401</v>
      </c>
      <c r="H21" s="20" t="n">
        <v>5.95087221</v>
      </c>
      <c r="I21" s="18" t="n">
        <v>509.22627076</v>
      </c>
      <c r="J21" s="20" t="n">
        <v>5.41309519</v>
      </c>
      <c r="K21" s="18" t="n">
        <v>516.18311926</v>
      </c>
      <c r="L21" s="20" t="n">
        <v>3.6599452</v>
      </c>
      <c r="M21" s="18" t="n">
        <v>517.13677971</v>
      </c>
      <c r="N21" s="20" t="n">
        <v>3.05739873</v>
      </c>
      <c r="O21" s="18" t="n">
        <v>507.9558476</v>
      </c>
      <c r="P21" s="20" t="n">
        <v>2.76410667</v>
      </c>
      <c r="Q21" s="18" t="n">
        <v>486.56744733</v>
      </c>
      <c r="R21" s="20" t="n">
        <v>3.05907925</v>
      </c>
      <c r="S21" s="18" t="n">
        <v>411.54879697</v>
      </c>
      <c r="T21" s="20" t="n">
        <v>22.73661056</v>
      </c>
      <c r="U21" s="18" t="s">
        <v>182</v>
      </c>
      <c r="V21" s="20" t="s">
        <v>182</v>
      </c>
      <c r="W21" s="18" t="s">
        <v>182</v>
      </c>
      <c r="X21" s="20" t="s">
        <v>182</v>
      </c>
      <c r="Y21" s="18" t="s">
        <v>182</v>
      </c>
      <c r="Z21" s="20" t="s">
        <v>182</v>
      </c>
      <c r="AA21" s="18" t="n">
        <v>447.23392782</v>
      </c>
      <c r="AB21" s="20" t="n">
        <v>12.77977849</v>
      </c>
    </row>
    <row r="22" spans="1:28">
      <c r="A22" s="15" t="s">
        <v>197</v>
      </c>
      <c r="B22" s="17" t="n">
        <v>6598</v>
      </c>
      <c r="C22" s="18">
        <f>(100.0/B22*100)</f>
        <v/>
      </c>
      <c r="D22" s="19" t="n">
        <v>6498</v>
      </c>
      <c r="E22" s="18" t="n">
        <v>449.01312795</v>
      </c>
      <c r="F22" s="20" t="n">
        <v>13.26678569</v>
      </c>
      <c r="G22" s="18" t="n">
        <v>459.16119926</v>
      </c>
      <c r="H22" s="20" t="n">
        <v>9.514119450000001</v>
      </c>
      <c r="I22" s="18" t="n">
        <v>464.81294302</v>
      </c>
      <c r="J22" s="20" t="n">
        <v>7.14931575</v>
      </c>
      <c r="K22" s="18" t="n">
        <v>477.9860898</v>
      </c>
      <c r="L22" s="20" t="n">
        <v>6.83683759</v>
      </c>
      <c r="M22" s="18" t="n">
        <v>504.04711856</v>
      </c>
      <c r="N22" s="20" t="n">
        <v>5.11535767</v>
      </c>
      <c r="O22" s="18" t="n">
        <v>498.21761069</v>
      </c>
      <c r="P22" s="20" t="n">
        <v>5.10188856</v>
      </c>
      <c r="Q22" s="18" t="n">
        <v>473.94488476</v>
      </c>
      <c r="R22" s="20" t="n">
        <v>3.93306291</v>
      </c>
      <c r="S22" s="18" t="n">
        <v>353.3663061</v>
      </c>
      <c r="T22" s="20" t="n">
        <v>8.724753590000001</v>
      </c>
      <c r="U22" s="18" t="s">
        <v>182</v>
      </c>
      <c r="V22" s="20" t="s">
        <v>182</v>
      </c>
      <c r="W22" s="18" t="n">
        <v>465.3184081</v>
      </c>
      <c r="X22" s="20" t="n">
        <v>9.52311205</v>
      </c>
      <c r="Y22" s="18" t="s">
        <v>182</v>
      </c>
      <c r="Z22" s="20" t="s">
        <v>182</v>
      </c>
      <c r="AA22" s="18" t="n">
        <v>382.2511996</v>
      </c>
      <c r="AB22" s="20" t="n">
        <v>8.970376249999999</v>
      </c>
    </row>
    <row r="23" spans="1:28">
      <c r="A23" s="15" t="s">
        <v>198</v>
      </c>
      <c r="B23" s="17" t="n">
        <v>11583</v>
      </c>
      <c r="C23" s="18">
        <f>(512.0/B23*100)</f>
        <v/>
      </c>
      <c r="D23" s="19" t="n">
        <v>11071</v>
      </c>
      <c r="E23" s="18" t="n">
        <v>437.42852079</v>
      </c>
      <c r="F23" s="20" t="n">
        <v>8.73821798</v>
      </c>
      <c r="G23" s="18" t="n">
        <v>472.25487195</v>
      </c>
      <c r="H23" s="20" t="n">
        <v>6.53122361</v>
      </c>
      <c r="I23" s="18" t="n">
        <v>501.59432984</v>
      </c>
      <c r="J23" s="20" t="n">
        <v>6.60641723</v>
      </c>
      <c r="K23" s="18" t="n">
        <v>511.25639246</v>
      </c>
      <c r="L23" s="20" t="n">
        <v>4.7017656</v>
      </c>
      <c r="M23" s="18" t="n">
        <v>507.50771449</v>
      </c>
      <c r="N23" s="20" t="n">
        <v>3.91323794</v>
      </c>
      <c r="O23" s="18" t="n">
        <v>491.44712842</v>
      </c>
      <c r="P23" s="20" t="n">
        <v>4.73678571</v>
      </c>
      <c r="Q23" s="18" t="n">
        <v>478.35146679</v>
      </c>
      <c r="R23" s="20" t="n">
        <v>4.20475594</v>
      </c>
      <c r="S23" s="18" t="n">
        <v>425.86126331</v>
      </c>
      <c r="T23" s="20" t="n">
        <v>14.95672663</v>
      </c>
      <c r="U23" s="18" t="s">
        <v>182</v>
      </c>
      <c r="V23" s="20" t="s">
        <v>182</v>
      </c>
      <c r="W23" s="18" t="s">
        <v>182</v>
      </c>
      <c r="X23" s="20" t="s">
        <v>182</v>
      </c>
      <c r="Y23" s="18" t="s">
        <v>182</v>
      </c>
      <c r="Z23" s="20" t="s">
        <v>182</v>
      </c>
      <c r="AA23" s="18" t="n">
        <v>435.65399504</v>
      </c>
      <c r="AB23" s="20" t="n">
        <v>9.06205106</v>
      </c>
    </row>
    <row r="24" spans="1:28">
      <c r="A24" s="15" t="s">
        <v>199</v>
      </c>
      <c r="B24" s="17" t="n">
        <v>6647</v>
      </c>
      <c r="C24" s="18">
        <f>(16.0/B24*100)</f>
        <v/>
      </c>
      <c r="D24" s="19" t="n">
        <v>6631</v>
      </c>
      <c r="E24" s="18" t="n">
        <v>502.69018578</v>
      </c>
      <c r="F24" s="20" t="n">
        <v>6.72403752</v>
      </c>
      <c r="G24" s="18" t="n">
        <v>531.28573671</v>
      </c>
      <c r="H24" s="20" t="n">
        <v>6.10827388</v>
      </c>
      <c r="I24" s="18" t="n">
        <v>546.5598284500001</v>
      </c>
      <c r="J24" s="20" t="n">
        <v>5.24361646</v>
      </c>
      <c r="K24" s="18" t="n">
        <v>548.38235116</v>
      </c>
      <c r="L24" s="20" t="n">
        <v>4.13462874</v>
      </c>
      <c r="M24" s="18" t="n">
        <v>543.65735459</v>
      </c>
      <c r="N24" s="20" t="n">
        <v>3.62252316</v>
      </c>
      <c r="O24" s="18" t="n">
        <v>533.6999339</v>
      </c>
      <c r="P24" s="20" t="n">
        <v>3.99864094</v>
      </c>
      <c r="Q24" s="18" t="n">
        <v>508.28403486</v>
      </c>
      <c r="R24" s="20" t="n">
        <v>4.18077758</v>
      </c>
      <c r="S24" s="18" t="n">
        <v>432.81279813</v>
      </c>
      <c r="T24" s="20" t="n">
        <v>14.95186482</v>
      </c>
      <c r="U24" s="18" t="s">
        <v>182</v>
      </c>
      <c r="V24" s="20" t="s">
        <v>182</v>
      </c>
      <c r="W24" s="18" t="s">
        <v>182</v>
      </c>
      <c r="X24" s="20" t="s">
        <v>182</v>
      </c>
      <c r="Y24" s="18" t="s">
        <v>182</v>
      </c>
      <c r="Z24" s="20" t="s">
        <v>182</v>
      </c>
      <c r="AA24" s="18" t="n">
        <v>409.84734737</v>
      </c>
      <c r="AB24" s="20" t="n">
        <v>17.59145693</v>
      </c>
    </row>
    <row r="25" spans="1:28">
      <c r="A25" s="15" t="s">
        <v>200</v>
      </c>
      <c r="B25" s="17" t="n">
        <v>5581</v>
      </c>
      <c r="C25" s="18">
        <f>(28.0/B25*100)</f>
        <v/>
      </c>
      <c r="D25" s="19" t="n">
        <v>5553</v>
      </c>
      <c r="E25" s="18" t="n">
        <v>485.11407889</v>
      </c>
      <c r="F25" s="20" t="n">
        <v>6.78501085</v>
      </c>
      <c r="G25" s="18" t="n">
        <v>522.81543802</v>
      </c>
      <c r="H25" s="20" t="n">
        <v>6.11256363</v>
      </c>
      <c r="I25" s="18" t="n">
        <v>539.06843268</v>
      </c>
      <c r="J25" s="20" t="n">
        <v>6.12604297</v>
      </c>
      <c r="K25" s="18" t="n">
        <v>529.03328965</v>
      </c>
      <c r="L25" s="20" t="n">
        <v>4.79077969</v>
      </c>
      <c r="M25" s="18" t="n">
        <v>533.86159633</v>
      </c>
      <c r="N25" s="20" t="n">
        <v>3.91779085</v>
      </c>
      <c r="O25" s="18" t="n">
        <v>528.36760465</v>
      </c>
      <c r="P25" s="20" t="n">
        <v>4.98835987</v>
      </c>
      <c r="Q25" s="18" t="n">
        <v>505.48562072</v>
      </c>
      <c r="R25" s="20" t="n">
        <v>8.03389454</v>
      </c>
      <c r="S25" s="18" t="n">
        <v>367.90086005</v>
      </c>
      <c r="T25" s="20" t="n">
        <v>32.82809525</v>
      </c>
      <c r="U25" s="18" t="s">
        <v>182</v>
      </c>
      <c r="V25" s="20" t="s">
        <v>182</v>
      </c>
      <c r="W25" s="18" t="s">
        <v>182</v>
      </c>
      <c r="X25" s="20" t="s">
        <v>182</v>
      </c>
      <c r="Y25" s="18" t="s">
        <v>182</v>
      </c>
      <c r="Z25" s="20" t="s">
        <v>182</v>
      </c>
      <c r="AA25" s="18" t="n">
        <v>473.83629547</v>
      </c>
      <c r="AB25" s="20" t="n">
        <v>35.91322614</v>
      </c>
    </row>
    <row r="26" spans="1:28">
      <c r="A26" s="15" t="s">
        <v>201</v>
      </c>
      <c r="B26" s="17" t="n">
        <v>4869</v>
      </c>
      <c r="C26" s="18">
        <f>(99.0/B26*100)</f>
        <v/>
      </c>
      <c r="D26" s="19" t="n">
        <v>4770</v>
      </c>
      <c r="E26" s="18" t="n">
        <v>425.85546053</v>
      </c>
      <c r="F26" s="20" t="n">
        <v>9.47690386</v>
      </c>
      <c r="G26" s="18" t="n">
        <v>451.31821682</v>
      </c>
      <c r="H26" s="20" t="n">
        <v>6.49621765</v>
      </c>
      <c r="I26" s="18" t="n">
        <v>467.71377189</v>
      </c>
      <c r="J26" s="20" t="n">
        <v>5.3216915</v>
      </c>
      <c r="K26" s="18" t="n">
        <v>476.57686203</v>
      </c>
      <c r="L26" s="20" t="n">
        <v>3.52076267</v>
      </c>
      <c r="M26" s="18" t="n">
        <v>486.93545564</v>
      </c>
      <c r="N26" s="20" t="n">
        <v>3.00010008</v>
      </c>
      <c r="O26" s="18" t="n">
        <v>496.44073367</v>
      </c>
      <c r="P26" s="20" t="n">
        <v>3.43158683</v>
      </c>
      <c r="Q26" s="18" t="n">
        <v>489.85835479</v>
      </c>
      <c r="R26" s="20" t="n">
        <v>3.22402403</v>
      </c>
      <c r="S26" s="18" t="s">
        <v>182</v>
      </c>
      <c r="T26" s="20" t="s">
        <v>182</v>
      </c>
      <c r="U26" s="18" t="s">
        <v>182</v>
      </c>
      <c r="V26" s="20" t="s">
        <v>182</v>
      </c>
      <c r="W26" s="18" t="s">
        <v>182</v>
      </c>
      <c r="X26" s="20" t="s">
        <v>182</v>
      </c>
      <c r="Y26" s="18" t="s">
        <v>182</v>
      </c>
      <c r="Z26" s="20" t="s">
        <v>182</v>
      </c>
      <c r="AA26" s="18" t="n">
        <v>433.25712958</v>
      </c>
      <c r="AB26" s="20" t="n">
        <v>14.69895954</v>
      </c>
    </row>
    <row r="27" spans="1:28">
      <c r="A27" s="15" t="s">
        <v>202</v>
      </c>
      <c r="B27" s="17" t="n">
        <v>5299</v>
      </c>
      <c r="C27" s="18">
        <f>(171.0/B27*100)</f>
        <v/>
      </c>
      <c r="D27" s="19" t="n">
        <v>5128</v>
      </c>
      <c r="E27" s="18" t="n">
        <v>421.93770603</v>
      </c>
      <c r="F27" s="20" t="n">
        <v>10.51679129</v>
      </c>
      <c r="G27" s="18" t="n">
        <v>457.40329585</v>
      </c>
      <c r="H27" s="20" t="n">
        <v>6.69585555</v>
      </c>
      <c r="I27" s="18" t="n">
        <v>484.39827362</v>
      </c>
      <c r="J27" s="20" t="n">
        <v>5.89334576</v>
      </c>
      <c r="K27" s="18" t="n">
        <v>500.78007059</v>
      </c>
      <c r="L27" s="20" t="n">
        <v>3.62837417</v>
      </c>
      <c r="M27" s="18" t="n">
        <v>507.36147551</v>
      </c>
      <c r="N27" s="20" t="n">
        <v>3.01032496</v>
      </c>
      <c r="O27" s="18" t="n">
        <v>502.63429964</v>
      </c>
      <c r="P27" s="20" t="n">
        <v>3.6819886</v>
      </c>
      <c r="Q27" s="18" t="n">
        <v>476.66476459</v>
      </c>
      <c r="R27" s="20" t="n">
        <v>2.57556709</v>
      </c>
      <c r="S27" s="18" t="n">
        <v>433.59996218</v>
      </c>
      <c r="T27" s="20" t="n">
        <v>11.94644604</v>
      </c>
      <c r="U27" s="18" t="s">
        <v>182</v>
      </c>
      <c r="V27" s="20" t="s">
        <v>182</v>
      </c>
      <c r="W27" s="18" t="s">
        <v>182</v>
      </c>
      <c r="X27" s="20" t="s">
        <v>182</v>
      </c>
      <c r="Y27" s="18" t="s">
        <v>182</v>
      </c>
      <c r="Z27" s="20" t="s">
        <v>182</v>
      </c>
      <c r="AA27" s="18" t="n">
        <v>411.90010927</v>
      </c>
      <c r="AB27" s="20" t="n">
        <v>6.25039298</v>
      </c>
    </row>
    <row r="28" spans="1:28">
      <c r="A28" s="15" t="s">
        <v>203</v>
      </c>
      <c r="B28" s="17" t="n">
        <v>7568</v>
      </c>
      <c r="C28" s="18">
        <f>(133.0/B28*100)</f>
        <v/>
      </c>
      <c r="D28" s="19" t="n">
        <v>7435</v>
      </c>
      <c r="E28" s="18" t="n">
        <v>379.31027292</v>
      </c>
      <c r="F28" s="20" t="n">
        <v>3.51549444</v>
      </c>
      <c r="G28" s="18" t="n">
        <v>391.33560784</v>
      </c>
      <c r="H28" s="20" t="n">
        <v>4.01852328</v>
      </c>
      <c r="I28" s="18" t="n">
        <v>404.62262984</v>
      </c>
      <c r="J28" s="20" t="n">
        <v>4.57222567</v>
      </c>
      <c r="K28" s="18" t="n">
        <v>415.44924581</v>
      </c>
      <c r="L28" s="20" t="n">
        <v>3.40928029</v>
      </c>
      <c r="M28" s="18" t="n">
        <v>424.19824</v>
      </c>
      <c r="N28" s="20" t="n">
        <v>4.00636359</v>
      </c>
      <c r="O28" s="18" t="n">
        <v>431.88578736</v>
      </c>
      <c r="P28" s="20" t="n">
        <v>3.78976042</v>
      </c>
      <c r="Q28" s="18" t="n">
        <v>422.02685143</v>
      </c>
      <c r="R28" s="20" t="n">
        <v>3.47651113</v>
      </c>
      <c r="S28" s="18" t="n">
        <v>332.2916334</v>
      </c>
      <c r="T28" s="20" t="n">
        <v>7.94232421</v>
      </c>
      <c r="U28" s="18" t="s">
        <v>182</v>
      </c>
      <c r="V28" s="20" t="s">
        <v>182</v>
      </c>
      <c r="W28" s="18" t="s">
        <v>182</v>
      </c>
      <c r="X28" s="20" t="s">
        <v>182</v>
      </c>
      <c r="Y28" s="18" t="s">
        <v>182</v>
      </c>
      <c r="Z28" s="20" t="s">
        <v>182</v>
      </c>
      <c r="AA28" s="18" t="n">
        <v>354.70424115</v>
      </c>
      <c r="AB28" s="20" t="n">
        <v>14.59626339</v>
      </c>
    </row>
    <row r="29" spans="1:28">
      <c r="A29" s="15" t="s">
        <v>204</v>
      </c>
      <c r="B29" s="17" t="n">
        <v>5385</v>
      </c>
      <c r="C29" s="18">
        <f>(36.0/B29*100)</f>
        <v/>
      </c>
      <c r="D29" s="19" t="n">
        <v>5349</v>
      </c>
      <c r="E29" s="18" t="n">
        <v>438.18068183</v>
      </c>
      <c r="F29" s="20" t="n">
        <v>14.942865</v>
      </c>
      <c r="G29" s="18" t="n">
        <v>489.85221339</v>
      </c>
      <c r="H29" s="20" t="n">
        <v>9.3979754</v>
      </c>
      <c r="I29" s="18" t="n">
        <v>501.77071582</v>
      </c>
      <c r="J29" s="20" t="n">
        <v>7.04719984</v>
      </c>
      <c r="K29" s="18" t="n">
        <v>527.03841998</v>
      </c>
      <c r="L29" s="20" t="n">
        <v>5.14566431</v>
      </c>
      <c r="M29" s="18" t="n">
        <v>536.9436269399999</v>
      </c>
      <c r="N29" s="20" t="n">
        <v>3.02730036</v>
      </c>
      <c r="O29" s="18" t="n">
        <v>525.13065524</v>
      </c>
      <c r="P29" s="20" t="n">
        <v>3.28985977</v>
      </c>
      <c r="Q29" s="18" t="n">
        <v>504.00758469</v>
      </c>
      <c r="R29" s="20" t="n">
        <v>3.37858209</v>
      </c>
      <c r="S29" s="18" t="n">
        <v>391.70464966</v>
      </c>
      <c r="T29" s="20" t="n">
        <v>31.55951965</v>
      </c>
      <c r="U29" s="18" t="s">
        <v>182</v>
      </c>
      <c r="V29" s="20" t="s">
        <v>182</v>
      </c>
      <c r="W29" s="18" t="n">
        <v>335.3902018</v>
      </c>
      <c r="X29" s="20" t="n">
        <v>12.1685767</v>
      </c>
      <c r="Y29" s="18" t="s">
        <v>182</v>
      </c>
      <c r="Z29" s="20" t="s">
        <v>182</v>
      </c>
      <c r="AA29" s="18" t="n">
        <v>409.67871739</v>
      </c>
      <c r="AB29" s="20" t="n">
        <v>14.31390266</v>
      </c>
    </row>
    <row r="30" spans="1:28">
      <c r="A30" s="15" t="s">
        <v>205</v>
      </c>
      <c r="B30" s="17" t="n">
        <v>4520</v>
      </c>
      <c r="C30" s="18">
        <f>(536.0/B30*100)</f>
        <v/>
      </c>
      <c r="D30" s="19" t="n">
        <v>3984</v>
      </c>
      <c r="E30" s="18" t="n">
        <v>422.90825598</v>
      </c>
      <c r="F30" s="20" t="n">
        <v>10.59574463</v>
      </c>
      <c r="G30" s="18" t="n">
        <v>468.96863907</v>
      </c>
      <c r="H30" s="20" t="n">
        <v>10.0470896</v>
      </c>
      <c r="I30" s="18" t="n">
        <v>490.17393465</v>
      </c>
      <c r="J30" s="20" t="n">
        <v>7.07519686</v>
      </c>
      <c r="K30" s="18" t="n">
        <v>497.31113061</v>
      </c>
      <c r="L30" s="20" t="n">
        <v>5.29476256</v>
      </c>
      <c r="M30" s="18" t="n">
        <v>508.47893714</v>
      </c>
      <c r="N30" s="20" t="n">
        <v>4.15922882</v>
      </c>
      <c r="O30" s="18" t="n">
        <v>515.58787732</v>
      </c>
      <c r="P30" s="20" t="n">
        <v>4.00414284</v>
      </c>
      <c r="Q30" s="18" t="n">
        <v>491.89545693</v>
      </c>
      <c r="R30" s="20" t="n">
        <v>3.49937159</v>
      </c>
      <c r="S30" s="18" t="n">
        <v>428.68997526</v>
      </c>
      <c r="T30" s="20" t="n">
        <v>18.67869207</v>
      </c>
      <c r="U30" s="18" t="s">
        <v>182</v>
      </c>
      <c r="V30" s="20" t="s">
        <v>182</v>
      </c>
      <c r="W30" s="18" t="s">
        <v>182</v>
      </c>
      <c r="X30" s="20" t="s">
        <v>182</v>
      </c>
      <c r="Y30" s="18" t="s">
        <v>182</v>
      </c>
      <c r="Z30" s="20" t="s">
        <v>182</v>
      </c>
      <c r="AA30" s="18" t="n">
        <v>413.06778765</v>
      </c>
      <c r="AB30" s="20" t="n">
        <v>9.169911470000001</v>
      </c>
    </row>
    <row r="31" spans="1:28">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s">
        <v>182</v>
      </c>
      <c r="T31" s="20" t="s">
        <v>182</v>
      </c>
      <c r="U31" s="18" t="s">
        <v>182</v>
      </c>
      <c r="V31" s="20" t="s">
        <v>182</v>
      </c>
      <c r="W31" s="18" t="n">
        <v>501.72981506</v>
      </c>
      <c r="X31" s="20" t="n">
        <v>2.23163648</v>
      </c>
      <c r="Y31" s="18" t="s">
        <v>182</v>
      </c>
      <c r="Z31" s="20" t="s">
        <v>182</v>
      </c>
      <c r="AA31" s="18" t="s">
        <v>182</v>
      </c>
      <c r="AB31" s="20" t="s">
        <v>182</v>
      </c>
    </row>
    <row r="32" spans="1:28">
      <c r="A32" s="15" t="s">
        <v>207</v>
      </c>
      <c r="B32" s="17" t="n">
        <v>4478</v>
      </c>
      <c r="C32" s="18">
        <f>(16.0/B32*100)</f>
        <v/>
      </c>
      <c r="D32" s="19" t="n">
        <v>4462</v>
      </c>
      <c r="E32" s="18" t="n">
        <v>458.89674916</v>
      </c>
      <c r="F32" s="20" t="n">
        <v>13.42571842</v>
      </c>
      <c r="G32" s="18" t="n">
        <v>478.20547169</v>
      </c>
      <c r="H32" s="20" t="n">
        <v>9.94238515</v>
      </c>
      <c r="I32" s="18" t="n">
        <v>492.51951182</v>
      </c>
      <c r="J32" s="20" t="n">
        <v>6.73219565</v>
      </c>
      <c r="K32" s="18" t="n">
        <v>499.66356316</v>
      </c>
      <c r="L32" s="20" t="n">
        <v>4.3257709</v>
      </c>
      <c r="M32" s="18" t="n">
        <v>515.89678861</v>
      </c>
      <c r="N32" s="20" t="n">
        <v>3.30151952</v>
      </c>
      <c r="O32" s="18" t="n">
        <v>518.73089836</v>
      </c>
      <c r="P32" s="20" t="n">
        <v>3.31974346</v>
      </c>
      <c r="Q32" s="18" t="n">
        <v>495.21595527</v>
      </c>
      <c r="R32" s="20" t="n">
        <v>3.78208845</v>
      </c>
      <c r="S32" s="18" t="n">
        <v>441.29062434</v>
      </c>
      <c r="T32" s="20" t="n">
        <v>19.52810266</v>
      </c>
      <c r="U32" s="18" t="s">
        <v>182</v>
      </c>
      <c r="V32" s="20" t="s">
        <v>182</v>
      </c>
      <c r="W32" s="18" t="s">
        <v>182</v>
      </c>
      <c r="X32" s="20" t="s">
        <v>182</v>
      </c>
      <c r="Y32" s="18" t="s">
        <v>182</v>
      </c>
      <c r="Z32" s="20" t="s">
        <v>182</v>
      </c>
      <c r="AA32" s="18" t="n">
        <v>399.84382917</v>
      </c>
      <c r="AB32" s="20" t="n">
        <v>21.27665248</v>
      </c>
    </row>
    <row r="33" spans="1:28">
      <c r="A33" s="15" t="s">
        <v>208</v>
      </c>
      <c r="B33" s="17" t="n">
        <v>7325</v>
      </c>
      <c r="C33" s="18">
        <f>(234.0/B33*100)</f>
        <v/>
      </c>
      <c r="D33" s="19" t="n">
        <v>7091</v>
      </c>
      <c r="E33" s="18" t="n">
        <v>432.11013354</v>
      </c>
      <c r="F33" s="20" t="n">
        <v>10.85831548</v>
      </c>
      <c r="G33" s="18" t="n">
        <v>453.91921022</v>
      </c>
      <c r="H33" s="20" t="n">
        <v>6.18032533</v>
      </c>
      <c r="I33" s="18" t="n">
        <v>480.67547445</v>
      </c>
      <c r="J33" s="20" t="n">
        <v>6.50237917</v>
      </c>
      <c r="K33" s="18" t="n">
        <v>505.6856503</v>
      </c>
      <c r="L33" s="20" t="n">
        <v>4.67592449</v>
      </c>
      <c r="M33" s="18" t="n">
        <v>510.80424578</v>
      </c>
      <c r="N33" s="20" t="n">
        <v>3.37426991</v>
      </c>
      <c r="O33" s="18" t="n">
        <v>499.05547411</v>
      </c>
      <c r="P33" s="20" t="n">
        <v>3.87324669</v>
      </c>
      <c r="Q33" s="18" t="n">
        <v>485.97142416</v>
      </c>
      <c r="R33" s="20" t="n">
        <v>4.18796784</v>
      </c>
      <c r="S33" s="18" t="n">
        <v>369.3318739</v>
      </c>
      <c r="T33" s="20" t="n">
        <v>20.01699639</v>
      </c>
      <c r="U33" s="18" t="s">
        <v>182</v>
      </c>
      <c r="V33" s="20" t="s">
        <v>182</v>
      </c>
      <c r="W33" s="18" t="s">
        <v>182</v>
      </c>
      <c r="X33" s="20" t="s">
        <v>182</v>
      </c>
      <c r="Y33" s="18" t="s">
        <v>182</v>
      </c>
      <c r="Z33" s="20" t="s">
        <v>182</v>
      </c>
      <c r="AA33" s="18" t="n">
        <v>425.43045595</v>
      </c>
      <c r="AB33" s="20" t="n">
        <v>13.04344658</v>
      </c>
    </row>
    <row r="34" spans="1:28">
      <c r="A34" s="15" t="s">
        <v>209</v>
      </c>
      <c r="B34" s="17" t="n">
        <v>6350</v>
      </c>
      <c r="C34" s="18">
        <f>(86.0/B34*100)</f>
        <v/>
      </c>
      <c r="D34" s="19" t="n">
        <v>6264</v>
      </c>
      <c r="E34" s="18" t="n">
        <v>405.54470452</v>
      </c>
      <c r="F34" s="20" t="n">
        <v>10.43723878</v>
      </c>
      <c r="G34" s="18" t="n">
        <v>444.35204113</v>
      </c>
      <c r="H34" s="20" t="n">
        <v>8.20290926</v>
      </c>
      <c r="I34" s="18" t="n">
        <v>480.28999205</v>
      </c>
      <c r="J34" s="20" t="n">
        <v>6.28604731</v>
      </c>
      <c r="K34" s="18" t="n">
        <v>488.77747216</v>
      </c>
      <c r="L34" s="20" t="n">
        <v>4.0981917</v>
      </c>
      <c r="M34" s="18" t="n">
        <v>498.10758326</v>
      </c>
      <c r="N34" s="20" t="n">
        <v>4.06881558</v>
      </c>
      <c r="O34" s="18" t="n">
        <v>491.34667095</v>
      </c>
      <c r="P34" s="20" t="n">
        <v>4.39317593</v>
      </c>
      <c r="Q34" s="18" t="n">
        <v>475.92124858</v>
      </c>
      <c r="R34" s="20" t="n">
        <v>3.80488443</v>
      </c>
      <c r="S34" s="18" t="n">
        <v>384.72785065</v>
      </c>
      <c r="T34" s="20" t="n">
        <v>14.45832035</v>
      </c>
      <c r="U34" s="18" t="s">
        <v>182</v>
      </c>
      <c r="V34" s="20" t="s">
        <v>182</v>
      </c>
      <c r="W34" s="18" t="n">
        <v>336.51078337</v>
      </c>
      <c r="X34" s="20" t="n">
        <v>12.24828707</v>
      </c>
      <c r="Y34" s="18" t="s">
        <v>182</v>
      </c>
      <c r="Z34" s="20" t="s">
        <v>182</v>
      </c>
      <c r="AA34" s="18" t="n">
        <v>382.72146009</v>
      </c>
      <c r="AB34" s="20" t="n">
        <v>12.71708896</v>
      </c>
    </row>
    <row r="35" spans="1:28">
      <c r="A35" s="15" t="s">
        <v>210</v>
      </c>
      <c r="B35" s="17" t="n">
        <v>6406</v>
      </c>
      <c r="C35" s="18">
        <f>(69.0/B35*100)</f>
        <v/>
      </c>
      <c r="D35" s="19" t="n">
        <v>6337</v>
      </c>
      <c r="E35" s="18" t="n">
        <v>478.01180994</v>
      </c>
      <c r="F35" s="20" t="n">
        <v>13.61112688</v>
      </c>
      <c r="G35" s="18" t="n">
        <v>504.61920528</v>
      </c>
      <c r="H35" s="20" t="n">
        <v>7.95541536</v>
      </c>
      <c r="I35" s="18" t="n">
        <v>514.41495689</v>
      </c>
      <c r="J35" s="20" t="n">
        <v>4.50647589</v>
      </c>
      <c r="K35" s="18" t="n">
        <v>524.34457789</v>
      </c>
      <c r="L35" s="20" t="n">
        <v>3.87183465</v>
      </c>
      <c r="M35" s="18" t="n">
        <v>515.74469698</v>
      </c>
      <c r="N35" s="20" t="n">
        <v>2.98016577</v>
      </c>
      <c r="O35" s="18" t="n">
        <v>520.41906793</v>
      </c>
      <c r="P35" s="20" t="n">
        <v>3.81891229</v>
      </c>
      <c r="Q35" s="18" t="n">
        <v>497.37580511</v>
      </c>
      <c r="R35" s="20" t="n">
        <v>3.58225139</v>
      </c>
      <c r="S35" s="18" t="n">
        <v>457.08344789</v>
      </c>
      <c r="T35" s="20" t="n">
        <v>15.23287894</v>
      </c>
      <c r="U35" s="18" t="s">
        <v>182</v>
      </c>
      <c r="V35" s="20" t="s">
        <v>182</v>
      </c>
      <c r="W35" s="18" t="n">
        <v>349.78970242</v>
      </c>
      <c r="X35" s="20" t="n">
        <v>6.90672373</v>
      </c>
      <c r="Y35" s="18" t="s">
        <v>182</v>
      </c>
      <c r="Z35" s="20" t="s">
        <v>182</v>
      </c>
      <c r="AA35" s="18" t="n">
        <v>436.1446218</v>
      </c>
      <c r="AB35" s="20" t="n">
        <v>10.40285611</v>
      </c>
    </row>
    <row r="36" spans="1:28">
      <c r="A36" s="15" t="s">
        <v>211</v>
      </c>
      <c r="B36" s="17" t="n">
        <v>6736</v>
      </c>
      <c r="C36" s="18">
        <f>(49.0/B36*100)</f>
        <v/>
      </c>
      <c r="D36" s="19" t="n">
        <v>6687</v>
      </c>
      <c r="E36" s="18" t="n">
        <v>414.76473729</v>
      </c>
      <c r="F36" s="20" t="n">
        <v>8.84930477</v>
      </c>
      <c r="G36" s="18" t="n">
        <v>455.98156066</v>
      </c>
      <c r="H36" s="20" t="n">
        <v>8.55077487</v>
      </c>
      <c r="I36" s="18" t="n">
        <v>477.56305436</v>
      </c>
      <c r="J36" s="20" t="n">
        <v>6.385708</v>
      </c>
      <c r="K36" s="18" t="n">
        <v>495.86442417</v>
      </c>
      <c r="L36" s="20" t="n">
        <v>3.73365431</v>
      </c>
      <c r="M36" s="18" t="n">
        <v>504.80039286</v>
      </c>
      <c r="N36" s="20" t="n">
        <v>3.10693182</v>
      </c>
      <c r="O36" s="18" t="n">
        <v>497.42940086</v>
      </c>
      <c r="P36" s="20" t="n">
        <v>3.06197863</v>
      </c>
      <c r="Q36" s="18" t="n">
        <v>476.55270254</v>
      </c>
      <c r="R36" s="20" t="n">
        <v>2.97434439</v>
      </c>
      <c r="S36" s="18" t="n">
        <v>424.27288983</v>
      </c>
      <c r="T36" s="20" t="n">
        <v>16.60559708</v>
      </c>
      <c r="U36" s="18" t="s">
        <v>182</v>
      </c>
      <c r="V36" s="20" t="s">
        <v>182</v>
      </c>
      <c r="W36" s="18" t="s">
        <v>182</v>
      </c>
      <c r="X36" s="20" t="s">
        <v>182</v>
      </c>
      <c r="Y36" s="18" t="s">
        <v>182</v>
      </c>
      <c r="Z36" s="20" t="s">
        <v>182</v>
      </c>
      <c r="AA36" s="18" t="n">
        <v>414.36009527</v>
      </c>
      <c r="AB36" s="20" t="n">
        <v>11.20686753</v>
      </c>
    </row>
    <row r="37" spans="1:28">
      <c r="A37" s="15" t="s">
        <v>212</v>
      </c>
      <c r="B37" s="17" t="n">
        <v>5458</v>
      </c>
      <c r="C37" s="18">
        <f>(244.0/B37*100)</f>
        <v/>
      </c>
      <c r="D37" s="19" t="n">
        <v>5214</v>
      </c>
      <c r="E37" s="18" t="n">
        <v>429.7603022</v>
      </c>
      <c r="F37" s="20" t="n">
        <v>15.82073467</v>
      </c>
      <c r="G37" s="18" t="n">
        <v>490.81790303</v>
      </c>
      <c r="H37" s="20" t="n">
        <v>11.74300874</v>
      </c>
      <c r="I37" s="18" t="n">
        <v>481.17521404</v>
      </c>
      <c r="J37" s="20" t="n">
        <v>9.368796850000001</v>
      </c>
      <c r="K37" s="18" t="n">
        <v>495.88554848</v>
      </c>
      <c r="L37" s="20" t="n">
        <v>4.68736725</v>
      </c>
      <c r="M37" s="18" t="n">
        <v>516.01992028</v>
      </c>
      <c r="N37" s="20" t="n">
        <v>3.84362327</v>
      </c>
      <c r="O37" s="18" t="n">
        <v>507.2830641</v>
      </c>
      <c r="P37" s="20" t="n">
        <v>4.07675869</v>
      </c>
      <c r="Q37" s="18" t="n">
        <v>486.30533844</v>
      </c>
      <c r="R37" s="20" t="n">
        <v>3.73151209</v>
      </c>
      <c r="S37" s="18" t="n">
        <v>399.20169345</v>
      </c>
      <c r="T37" s="20" t="n">
        <v>15.05318452</v>
      </c>
      <c r="U37" s="18" t="s">
        <v>182</v>
      </c>
      <c r="V37" s="20" t="s">
        <v>182</v>
      </c>
      <c r="W37" s="18" t="s">
        <v>182</v>
      </c>
      <c r="X37" s="20" t="s">
        <v>182</v>
      </c>
      <c r="Y37" s="18" t="s">
        <v>182</v>
      </c>
      <c r="Z37" s="20" t="s">
        <v>182</v>
      </c>
      <c r="AA37" s="18" t="n">
        <v>414.72463495</v>
      </c>
      <c r="AB37" s="20" t="n">
        <v>8.9896216</v>
      </c>
    </row>
    <row r="38" spans="1:28">
      <c r="A38" s="15" t="s">
        <v>213</v>
      </c>
      <c r="B38" s="17" t="n">
        <v>5860</v>
      </c>
      <c r="C38" s="18">
        <f>(64.0/B38*100)</f>
        <v/>
      </c>
      <c r="D38" s="19" t="n">
        <v>5796</v>
      </c>
      <c r="E38" s="18" t="n">
        <v>473.09551688</v>
      </c>
      <c r="F38" s="20" t="n">
        <v>12.20914696</v>
      </c>
      <c r="G38" s="18" t="n">
        <v>487.15163183</v>
      </c>
      <c r="H38" s="20" t="n">
        <v>8.95686055</v>
      </c>
      <c r="I38" s="18" t="n">
        <v>523.27306451</v>
      </c>
      <c r="J38" s="20" t="n">
        <v>6.115599</v>
      </c>
      <c r="K38" s="18" t="n">
        <v>529.62934741</v>
      </c>
      <c r="L38" s="20" t="n">
        <v>4.50085617</v>
      </c>
      <c r="M38" s="18" t="n">
        <v>543.58398289</v>
      </c>
      <c r="N38" s="20" t="n">
        <v>3.92653902</v>
      </c>
      <c r="O38" s="18" t="n">
        <v>527.06079726</v>
      </c>
      <c r="P38" s="20" t="n">
        <v>4.37728958</v>
      </c>
      <c r="Q38" s="18" t="n">
        <v>504.58251518</v>
      </c>
      <c r="R38" s="20" t="n">
        <v>4.7374424</v>
      </c>
      <c r="S38" s="18" t="n">
        <v>448.19267321</v>
      </c>
      <c r="T38" s="20" t="n">
        <v>17.51761413</v>
      </c>
      <c r="U38" s="18" t="s">
        <v>182</v>
      </c>
      <c r="V38" s="20" t="s">
        <v>182</v>
      </c>
      <c r="W38" s="18" t="s">
        <v>182</v>
      </c>
      <c r="X38" s="20" t="s">
        <v>182</v>
      </c>
      <c r="Y38" s="18" t="s">
        <v>182</v>
      </c>
      <c r="Z38" s="20" t="s">
        <v>182</v>
      </c>
      <c r="AA38" s="18" t="n">
        <v>457.8197876</v>
      </c>
      <c r="AB38" s="20" t="n">
        <v>8.585815200000001</v>
      </c>
    </row>
    <row r="39" spans="1:28">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s">
        <v>182</v>
      </c>
      <c r="T39" s="20" t="s">
        <v>182</v>
      </c>
      <c r="U39" s="18" t="s">
        <v>182</v>
      </c>
      <c r="V39" s="20" t="s">
        <v>182</v>
      </c>
      <c r="W39" s="18" t="n">
        <v>420.45397969</v>
      </c>
      <c r="X39" s="20" t="n">
        <v>4.12888277</v>
      </c>
      <c r="Y39" s="18" t="s">
        <v>182</v>
      </c>
      <c r="Z39" s="20" t="s">
        <v>182</v>
      </c>
      <c r="AA39" s="18" t="s">
        <v>182</v>
      </c>
      <c r="AB39" s="20" t="s">
        <v>182</v>
      </c>
    </row>
    <row r="40" spans="1:28">
      <c r="A40" s="15" t="s">
        <v>215</v>
      </c>
      <c r="B40" s="17" t="n">
        <v>14157</v>
      </c>
      <c r="C40" s="18">
        <f>(5670.0/B40*100)</f>
        <v/>
      </c>
      <c r="D40" s="19" t="n">
        <v>8487</v>
      </c>
      <c r="E40" s="18" t="n">
        <v>414.75812894</v>
      </c>
      <c r="F40" s="20" t="n">
        <v>22.10893058</v>
      </c>
      <c r="G40" s="18" t="n">
        <v>451.9077124</v>
      </c>
      <c r="H40" s="20" t="n">
        <v>12.11068478</v>
      </c>
      <c r="I40" s="18" t="n">
        <v>476.23467312</v>
      </c>
      <c r="J40" s="20" t="n">
        <v>9.092023859999999</v>
      </c>
      <c r="K40" s="18" t="n">
        <v>511.67334536</v>
      </c>
      <c r="L40" s="20" t="n">
        <v>5.83588253</v>
      </c>
      <c r="M40" s="18" t="n">
        <v>508.54706279</v>
      </c>
      <c r="N40" s="20" t="n">
        <v>4.69929252</v>
      </c>
      <c r="O40" s="18" t="n">
        <v>504.49478663</v>
      </c>
      <c r="P40" s="20" t="n">
        <v>4.34282346</v>
      </c>
      <c r="Q40" s="18" t="n">
        <v>489.92349899</v>
      </c>
      <c r="R40" s="20" t="n">
        <v>3.22848809</v>
      </c>
      <c r="S40" s="18" t="n">
        <v>400.1034907</v>
      </c>
      <c r="T40" s="20" t="n">
        <v>25.65401012</v>
      </c>
      <c r="U40" s="18" t="s">
        <v>182</v>
      </c>
      <c r="V40" s="20" t="s">
        <v>182</v>
      </c>
      <c r="W40" s="18" t="n">
        <v>491.16464222</v>
      </c>
      <c r="X40" s="20" t="n">
        <v>2.5540442</v>
      </c>
      <c r="Y40" s="18" t="s">
        <v>182</v>
      </c>
      <c r="Z40" s="20" t="s">
        <v>182</v>
      </c>
      <c r="AA40" s="18" t="n">
        <v>392.71006426</v>
      </c>
      <c r="AB40" s="20" t="n">
        <v>8.70311092</v>
      </c>
    </row>
    <row r="41" spans="1:28">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s">
        <v>182</v>
      </c>
      <c r="T41" s="20" t="s">
        <v>182</v>
      </c>
      <c r="U41" s="18" t="s">
        <v>182</v>
      </c>
      <c r="V41" s="20" t="s">
        <v>182</v>
      </c>
      <c r="W41" s="18" t="n">
        <v>469.62849192</v>
      </c>
      <c r="X41" s="20" t="n">
        <v>3.16639492</v>
      </c>
      <c r="Y41" s="18" t="s">
        <v>182</v>
      </c>
      <c r="Z41" s="20" t="s">
        <v>182</v>
      </c>
      <c r="AA41" s="18" t="s">
        <v>182</v>
      </c>
      <c r="AB41" s="20" t="s">
        <v>182</v>
      </c>
    </row>
    <row r="42" spans="1:28">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c r="Y44" s="18" t="s">
        <v>182</v>
      </c>
      <c r="Z44" s="20" t="s">
        <v>182</v>
      </c>
      <c r="AA44" s="18" t="s">
        <v>182</v>
      </c>
      <c r="AB44" s="20" t="s">
        <v>182</v>
      </c>
    </row>
    <row r="45" spans="1:28">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s">
        <v>182</v>
      </c>
      <c r="T45" s="20" t="s">
        <v>182</v>
      </c>
      <c r="U45" s="18" t="s">
        <v>182</v>
      </c>
      <c r="V45" s="20" t="s">
        <v>182</v>
      </c>
      <c r="W45" s="18" t="n">
        <v>359.60621715</v>
      </c>
      <c r="X45" s="20" t="n">
        <v>2.95186404</v>
      </c>
      <c r="Y45" s="18" t="s">
        <v>182</v>
      </c>
      <c r="Z45" s="20" t="s">
        <v>182</v>
      </c>
      <c r="AA45" s="18" t="s">
        <v>182</v>
      </c>
      <c r="AB45" s="20" t="s">
        <v>182</v>
      </c>
    </row>
    <row r="46" spans="1:28">
      <c r="A46" s="15" t="s">
        <v>221</v>
      </c>
      <c r="B46" s="17" t="n">
        <v>23141</v>
      </c>
      <c r="C46" s="18">
        <f>(2784.0/B46*100)</f>
        <v/>
      </c>
      <c r="D46" s="19" t="n">
        <v>20357</v>
      </c>
      <c r="E46" s="18" t="n">
        <v>337.87369034</v>
      </c>
      <c r="F46" s="20" t="n">
        <v>4.28789114</v>
      </c>
      <c r="G46" s="18" t="n">
        <v>352.14804278</v>
      </c>
      <c r="H46" s="20" t="n">
        <v>4.28765603</v>
      </c>
      <c r="I46" s="18" t="n">
        <v>378.12453211</v>
      </c>
      <c r="J46" s="20" t="n">
        <v>5.92245663</v>
      </c>
      <c r="K46" s="18" t="n">
        <v>385.81928083</v>
      </c>
      <c r="L46" s="20" t="n">
        <v>6.04594617</v>
      </c>
      <c r="M46" s="18" t="n">
        <v>409.33165039</v>
      </c>
      <c r="N46" s="20" t="n">
        <v>6.390086</v>
      </c>
      <c r="O46" s="18" t="n">
        <v>401.14336792</v>
      </c>
      <c r="P46" s="20" t="n">
        <v>4.9631236</v>
      </c>
      <c r="Q46" s="18" t="n">
        <v>396.89452523</v>
      </c>
      <c r="R46" s="20" t="n">
        <v>3.64227033</v>
      </c>
      <c r="S46" s="18" t="n">
        <v>286.60088223</v>
      </c>
      <c r="T46" s="20" t="n">
        <v>7.96325037</v>
      </c>
      <c r="U46" s="18" t="s">
        <v>182</v>
      </c>
      <c r="V46" s="20" t="s">
        <v>182</v>
      </c>
      <c r="W46" s="18" t="s">
        <v>182</v>
      </c>
      <c r="X46" s="20" t="s">
        <v>182</v>
      </c>
      <c r="Y46" s="18" t="s">
        <v>182</v>
      </c>
      <c r="Z46" s="20" t="s">
        <v>182</v>
      </c>
      <c r="AA46" s="18" t="n">
        <v>358.80504507</v>
      </c>
      <c r="AB46" s="20" t="n">
        <v>4.78697255</v>
      </c>
    </row>
    <row r="47" spans="1:28">
      <c r="A47" s="15" t="s">
        <v>222</v>
      </c>
      <c r="B47" s="17" t="n">
        <v>5928</v>
      </c>
      <c r="C47" s="18">
        <f>(143.0/B47*100)</f>
        <v/>
      </c>
      <c r="D47" s="19" t="n">
        <v>5785</v>
      </c>
      <c r="E47" s="18" t="n">
        <v>386.44874535</v>
      </c>
      <c r="F47" s="20" t="n">
        <v>8.77195498</v>
      </c>
      <c r="G47" s="18" t="n">
        <v>409.36512361</v>
      </c>
      <c r="H47" s="20" t="n">
        <v>11.10796349</v>
      </c>
      <c r="I47" s="18" t="n">
        <v>433.70214775</v>
      </c>
      <c r="J47" s="20" t="n">
        <v>7.05875428</v>
      </c>
      <c r="K47" s="18" t="n">
        <v>451.15337471</v>
      </c>
      <c r="L47" s="20" t="n">
        <v>6.06683146</v>
      </c>
      <c r="M47" s="18" t="n">
        <v>463.82767052</v>
      </c>
      <c r="N47" s="20" t="n">
        <v>4.90778723</v>
      </c>
      <c r="O47" s="18" t="n">
        <v>469.36217989</v>
      </c>
      <c r="P47" s="20" t="n">
        <v>4.6874686</v>
      </c>
      <c r="Q47" s="18" t="n">
        <v>441.23945456</v>
      </c>
      <c r="R47" s="20" t="n">
        <v>4.32772118</v>
      </c>
      <c r="S47" s="18" t="n">
        <v>359.03778217</v>
      </c>
      <c r="T47" s="20" t="n">
        <v>9.80791726</v>
      </c>
      <c r="U47" s="18" t="s">
        <v>182</v>
      </c>
      <c r="V47" s="20" t="s">
        <v>182</v>
      </c>
      <c r="W47" s="18" t="s">
        <v>182</v>
      </c>
      <c r="X47" s="20" t="s">
        <v>182</v>
      </c>
      <c r="Y47" s="18" t="s">
        <v>182</v>
      </c>
      <c r="Z47" s="20" t="s">
        <v>182</v>
      </c>
      <c r="AA47" s="18" t="n">
        <v>378.56351209</v>
      </c>
      <c r="AB47" s="20" t="n">
        <v>5.93102921</v>
      </c>
    </row>
    <row r="48" spans="1:28">
      <c r="A48" s="15" t="s">
        <v>223</v>
      </c>
      <c r="B48" s="17" t="n">
        <v>9841</v>
      </c>
      <c r="C48" s="18">
        <f>(19.0/B48*100)</f>
        <v/>
      </c>
      <c r="D48" s="19" t="n">
        <v>9822</v>
      </c>
      <c r="E48" s="18" t="n">
        <v>521.40576882</v>
      </c>
      <c r="F48" s="20" t="n">
        <v>7.20285337</v>
      </c>
      <c r="G48" s="18" t="n">
        <v>539.19806626</v>
      </c>
      <c r="H48" s="20" t="n">
        <v>6.33264515</v>
      </c>
      <c r="I48" s="18" t="n">
        <v>560.40657716</v>
      </c>
      <c r="J48" s="20" t="n">
        <v>6.27485661</v>
      </c>
      <c r="K48" s="18" t="n">
        <v>559.73914084</v>
      </c>
      <c r="L48" s="20" t="n">
        <v>6.44176604</v>
      </c>
      <c r="M48" s="18" t="n">
        <v>553.6946836</v>
      </c>
      <c r="N48" s="20" t="n">
        <v>6.95280308</v>
      </c>
      <c r="O48" s="18" t="n">
        <v>540.55897616</v>
      </c>
      <c r="P48" s="20" t="n">
        <v>5.6557457</v>
      </c>
      <c r="Q48" s="18" t="n">
        <v>510.28949663</v>
      </c>
      <c r="R48" s="20" t="n">
        <v>6.42182297</v>
      </c>
      <c r="S48" s="18" t="n">
        <v>415.86351203</v>
      </c>
      <c r="T48" s="20" t="n">
        <v>6.38180229</v>
      </c>
      <c r="U48" s="18" t="s">
        <v>182</v>
      </c>
      <c r="V48" s="20" t="s">
        <v>182</v>
      </c>
      <c r="W48" s="18" t="s">
        <v>182</v>
      </c>
      <c r="X48" s="20" t="s">
        <v>182</v>
      </c>
      <c r="Y48" s="18" t="s">
        <v>182</v>
      </c>
      <c r="Z48" s="20" t="s">
        <v>182</v>
      </c>
      <c r="AA48" s="18" t="n">
        <v>455.8729608</v>
      </c>
      <c r="AB48" s="20" t="n">
        <v>41.21502819</v>
      </c>
    </row>
    <row r="49" spans="1:28">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s">
        <v>182</v>
      </c>
      <c r="T49" s="20" t="s">
        <v>182</v>
      </c>
      <c r="U49" s="18" t="s">
        <v>182</v>
      </c>
      <c r="V49" s="20" t="s">
        <v>182</v>
      </c>
      <c r="W49" s="18" t="n">
        <v>409.03332786</v>
      </c>
      <c r="X49" s="20" t="n">
        <v>3.05386641</v>
      </c>
      <c r="Y49" s="18" t="s">
        <v>182</v>
      </c>
      <c r="Z49" s="20" t="s">
        <v>182</v>
      </c>
      <c r="AA49" s="18" t="s">
        <v>182</v>
      </c>
      <c r="AB49" s="20" t="s">
        <v>182</v>
      </c>
    </row>
    <row r="50" spans="1:28">
      <c r="A50" s="15" t="s">
        <v>225</v>
      </c>
      <c r="B50" s="17" t="n">
        <v>11795</v>
      </c>
      <c r="C50" s="18">
        <f>(1041.0/B50*100)</f>
        <v/>
      </c>
      <c r="D50" s="19" t="n">
        <v>10754</v>
      </c>
      <c r="E50" s="18" t="n">
        <v>359.32210031</v>
      </c>
      <c r="F50" s="20" t="n">
        <v>4.06827028</v>
      </c>
      <c r="G50" s="18" t="n">
        <v>370.8844009</v>
      </c>
      <c r="H50" s="20" t="n">
        <v>4.37326812</v>
      </c>
      <c r="I50" s="18" t="n">
        <v>388.13333779</v>
      </c>
      <c r="J50" s="20" t="n">
        <v>5.58801725</v>
      </c>
      <c r="K50" s="18" t="n">
        <v>391.62566987</v>
      </c>
      <c r="L50" s="20" t="n">
        <v>4.54269237</v>
      </c>
      <c r="M50" s="18" t="n">
        <v>408.77411401</v>
      </c>
      <c r="N50" s="20" t="n">
        <v>4.46468075</v>
      </c>
      <c r="O50" s="18" t="n">
        <v>411.93158967</v>
      </c>
      <c r="P50" s="20" t="n">
        <v>3.77583575</v>
      </c>
      <c r="Q50" s="18" t="n">
        <v>413.42448463</v>
      </c>
      <c r="R50" s="20" t="n">
        <v>3.321059</v>
      </c>
      <c r="S50" s="18" t="n">
        <v>303.99773268</v>
      </c>
      <c r="T50" s="20" t="n">
        <v>10.09667756</v>
      </c>
      <c r="U50" s="18" t="s">
        <v>182</v>
      </c>
      <c r="V50" s="20" t="s">
        <v>182</v>
      </c>
      <c r="W50" s="18" t="s">
        <v>182</v>
      </c>
      <c r="X50" s="20" t="s">
        <v>182</v>
      </c>
      <c r="Y50" s="18" t="s">
        <v>182</v>
      </c>
      <c r="Z50" s="20" t="s">
        <v>182</v>
      </c>
      <c r="AA50" s="18" t="n">
        <v>365.66860825</v>
      </c>
      <c r="AB50" s="20" t="n">
        <v>8.44037254</v>
      </c>
    </row>
    <row r="51" spans="1:28">
      <c r="A51" s="15" t="s">
        <v>226</v>
      </c>
      <c r="B51" s="17" t="n">
        <v>6866</v>
      </c>
      <c r="C51" s="18">
        <f>(114.0/B51*100)</f>
        <v/>
      </c>
      <c r="D51" s="19" t="n">
        <v>6752</v>
      </c>
      <c r="E51" s="18" t="n">
        <v>359.72651457</v>
      </c>
      <c r="F51" s="20" t="n">
        <v>5.0648845</v>
      </c>
      <c r="G51" s="18" t="n">
        <v>371.73372558</v>
      </c>
      <c r="H51" s="20" t="n">
        <v>4.910437</v>
      </c>
      <c r="I51" s="18" t="n">
        <v>385.13252066</v>
      </c>
      <c r="J51" s="20" t="n">
        <v>5.13542032</v>
      </c>
      <c r="K51" s="18" t="n">
        <v>402.35750517</v>
      </c>
      <c r="L51" s="20" t="n">
        <v>4.84700755</v>
      </c>
      <c r="M51" s="18" t="n">
        <v>408.09583898</v>
      </c>
      <c r="N51" s="20" t="n">
        <v>3.6430383</v>
      </c>
      <c r="O51" s="18" t="n">
        <v>419.46802156</v>
      </c>
      <c r="P51" s="20" t="n">
        <v>4.68068181</v>
      </c>
      <c r="Q51" s="18" t="n">
        <v>415.85380591</v>
      </c>
      <c r="R51" s="20" t="n">
        <v>3.59862545</v>
      </c>
      <c r="S51" s="18" t="n">
        <v>339.13336412</v>
      </c>
      <c r="T51" s="20" t="n">
        <v>17.07124318</v>
      </c>
      <c r="U51" s="18" t="s">
        <v>182</v>
      </c>
      <c r="V51" s="20" t="s">
        <v>182</v>
      </c>
      <c r="W51" s="18" t="n">
        <v>380.5422133</v>
      </c>
      <c r="X51" s="20" t="n">
        <v>4.31283207</v>
      </c>
      <c r="Y51" s="18" t="s">
        <v>182</v>
      </c>
      <c r="Z51" s="20" t="s">
        <v>182</v>
      </c>
      <c r="AA51" s="18" t="n">
        <v>380.61331157</v>
      </c>
      <c r="AB51" s="20" t="n">
        <v>5.9344337</v>
      </c>
    </row>
    <row r="52" spans="1:28">
      <c r="A52" s="15" t="s">
        <v>227</v>
      </c>
      <c r="B52" s="17" t="n">
        <v>5809</v>
      </c>
      <c r="C52" s="18">
        <f>(118.0/B52*100)</f>
        <v/>
      </c>
      <c r="D52" s="19" t="n">
        <v>5691</v>
      </c>
      <c r="E52" s="18" t="n">
        <v>397.7600796</v>
      </c>
      <c r="F52" s="20" t="n">
        <v>8.395863220000001</v>
      </c>
      <c r="G52" s="18" t="n">
        <v>415.08547804</v>
      </c>
      <c r="H52" s="20" t="n">
        <v>6.17184413</v>
      </c>
      <c r="I52" s="18" t="n">
        <v>451.10622954</v>
      </c>
      <c r="J52" s="20" t="n">
        <v>6.5980395</v>
      </c>
      <c r="K52" s="18" t="n">
        <v>478.59779575</v>
      </c>
      <c r="L52" s="20" t="n">
        <v>4.50848738</v>
      </c>
      <c r="M52" s="18" t="n">
        <v>479.99487115</v>
      </c>
      <c r="N52" s="20" t="n">
        <v>3.68759358</v>
      </c>
      <c r="O52" s="18" t="n">
        <v>472.08147555</v>
      </c>
      <c r="P52" s="20" t="n">
        <v>3.87035999</v>
      </c>
      <c r="Q52" s="18" t="n">
        <v>456.93765151</v>
      </c>
      <c r="R52" s="20" t="n">
        <v>3.5589925</v>
      </c>
      <c r="S52" s="18" t="n">
        <v>391.0466253</v>
      </c>
      <c r="T52" s="20" t="n">
        <v>20.00132397</v>
      </c>
      <c r="U52" s="18" t="s">
        <v>182</v>
      </c>
      <c r="V52" s="20" t="s">
        <v>182</v>
      </c>
      <c r="W52" s="18" t="s">
        <v>182</v>
      </c>
      <c r="X52" s="20" t="s">
        <v>182</v>
      </c>
      <c r="Y52" s="18" t="s">
        <v>182</v>
      </c>
      <c r="Z52" s="20" t="s">
        <v>182</v>
      </c>
      <c r="AA52" s="18" t="n">
        <v>380.15358648</v>
      </c>
      <c r="AB52" s="20" t="n">
        <v>9.248086710000001</v>
      </c>
    </row>
    <row r="53" spans="1:28">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s">
        <v>182</v>
      </c>
      <c r="T53" s="20" t="s">
        <v>182</v>
      </c>
      <c r="U53" s="18" t="s">
        <v>182</v>
      </c>
      <c r="V53" s="20" t="s">
        <v>182</v>
      </c>
      <c r="W53" s="18" t="n">
        <v>437.12852379</v>
      </c>
      <c r="X53" s="20" t="n">
        <v>1.71824983</v>
      </c>
      <c r="Y53" s="18" t="s">
        <v>182</v>
      </c>
      <c r="Z53" s="20" t="s">
        <v>182</v>
      </c>
      <c r="AA53" s="18" t="s">
        <v>182</v>
      </c>
      <c r="AB53" s="20" t="s">
        <v>182</v>
      </c>
    </row>
    <row r="54" spans="1:28">
      <c r="A54" s="15" t="s">
        <v>229</v>
      </c>
      <c r="B54" s="17" t="n">
        <v>4740</v>
      </c>
      <c r="C54" s="18">
        <f>(467.0/B54*100)</f>
        <v/>
      </c>
      <c r="D54" s="19" t="n">
        <v>4273</v>
      </c>
      <c r="E54" s="18" t="n">
        <v>311.5528354</v>
      </c>
      <c r="F54" s="20" t="n">
        <v>4.31916006</v>
      </c>
      <c r="G54" s="18" t="n">
        <v>314.18648672</v>
      </c>
      <c r="H54" s="20" t="n">
        <v>4.59004859</v>
      </c>
      <c r="I54" s="18" t="n">
        <v>326.31712239</v>
      </c>
      <c r="J54" s="20" t="n">
        <v>5.41038601</v>
      </c>
      <c r="K54" s="18" t="n">
        <v>320.81667163</v>
      </c>
      <c r="L54" s="20" t="n">
        <v>4.89052457</v>
      </c>
      <c r="M54" s="18" t="n">
        <v>350.9403253</v>
      </c>
      <c r="N54" s="20" t="n">
        <v>5.34681807</v>
      </c>
      <c r="O54" s="18" t="n">
        <v>349.97062659</v>
      </c>
      <c r="P54" s="20" t="n">
        <v>7.19342624</v>
      </c>
      <c r="Q54" s="18" t="n">
        <v>356.63227937</v>
      </c>
      <c r="R54" s="20" t="n">
        <v>4.4220664</v>
      </c>
      <c r="S54" s="18" t="n">
        <v>287.33032205</v>
      </c>
      <c r="T54" s="20" t="n">
        <v>6.92760897</v>
      </c>
      <c r="U54" s="18" t="s">
        <v>182</v>
      </c>
      <c r="V54" s="20" t="s">
        <v>182</v>
      </c>
      <c r="W54" s="18" t="s">
        <v>182</v>
      </c>
      <c r="X54" s="20" t="s">
        <v>182</v>
      </c>
      <c r="Y54" s="18" t="s">
        <v>182</v>
      </c>
      <c r="Z54" s="20" t="s">
        <v>182</v>
      </c>
      <c r="AA54" s="18" t="n">
        <v>299.86648164</v>
      </c>
      <c r="AB54" s="20" t="n">
        <v>5.06574834</v>
      </c>
    </row>
    <row r="55" spans="1:28">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s">
        <v>182</v>
      </c>
      <c r="T55" s="20" t="s">
        <v>182</v>
      </c>
      <c r="U55" s="18" t="s">
        <v>182</v>
      </c>
      <c r="V55" s="20" t="s">
        <v>182</v>
      </c>
      <c r="W55" s="18" t="n">
        <v>403.83322941</v>
      </c>
      <c r="X55" s="20" t="n">
        <v>2.78193854</v>
      </c>
      <c r="Y55" s="18" t="s">
        <v>182</v>
      </c>
      <c r="Z55" s="20" t="s">
        <v>182</v>
      </c>
      <c r="AA55" s="18" t="s">
        <v>182</v>
      </c>
      <c r="AB55" s="20" t="s">
        <v>182</v>
      </c>
    </row>
    <row r="56" spans="1:28">
      <c r="A56" s="15" t="s">
        <v>231</v>
      </c>
      <c r="B56" s="17" t="n">
        <v>5359</v>
      </c>
      <c r="C56" s="18">
        <f>(79.0/B56*100)</f>
        <v/>
      </c>
      <c r="D56" s="19" t="n">
        <v>5280</v>
      </c>
      <c r="E56" s="18" t="n">
        <v>485.06885367</v>
      </c>
      <c r="F56" s="20" t="n">
        <v>6.31784432</v>
      </c>
      <c r="G56" s="18" t="n">
        <v>509.11590441</v>
      </c>
      <c r="H56" s="20" t="n">
        <v>7.22294372</v>
      </c>
      <c r="I56" s="18" t="n">
        <v>549.11622756</v>
      </c>
      <c r="J56" s="20" t="n">
        <v>6.58439602</v>
      </c>
      <c r="K56" s="18" t="n">
        <v>556.7678936900001</v>
      </c>
      <c r="L56" s="20" t="n">
        <v>4.77516013</v>
      </c>
      <c r="M56" s="18" t="n">
        <v>565.18418045</v>
      </c>
      <c r="N56" s="20" t="n">
        <v>3.52159423</v>
      </c>
      <c r="O56" s="18" t="n">
        <v>554.73993318</v>
      </c>
      <c r="P56" s="20" t="n">
        <v>4.22906929</v>
      </c>
      <c r="Q56" s="18" t="n">
        <v>550.59783201</v>
      </c>
      <c r="R56" s="20" t="n">
        <v>4.24018061</v>
      </c>
      <c r="S56" s="18" t="n">
        <v>463.76138633</v>
      </c>
      <c r="T56" s="20" t="n">
        <v>14.39283624</v>
      </c>
      <c r="U56" s="18" t="s">
        <v>182</v>
      </c>
      <c r="V56" s="20" t="s">
        <v>182</v>
      </c>
      <c r="W56" s="18" t="s">
        <v>182</v>
      </c>
      <c r="X56" s="20" t="s">
        <v>182</v>
      </c>
      <c r="Y56" s="18" t="s">
        <v>182</v>
      </c>
      <c r="Z56" s="20" t="s">
        <v>182</v>
      </c>
      <c r="AA56" s="18" t="n">
        <v>464.82658025</v>
      </c>
      <c r="AB56" s="20" t="n">
        <v>24.64483561</v>
      </c>
    </row>
    <row r="57" spans="1:28">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s">
        <v>182</v>
      </c>
      <c r="T57" s="20" t="s">
        <v>182</v>
      </c>
      <c r="U57" s="18" t="s">
        <v>182</v>
      </c>
      <c r="V57" s="20" t="s">
        <v>182</v>
      </c>
      <c r="W57" s="18" t="n">
        <v>386.10959158</v>
      </c>
      <c r="X57" s="20" t="n">
        <v>3.0844628</v>
      </c>
      <c r="Y57" s="18" t="s">
        <v>182</v>
      </c>
      <c r="Z57" s="20" t="s">
        <v>182</v>
      </c>
      <c r="AA57" s="18" t="s">
        <v>182</v>
      </c>
      <c r="AB57" s="20" t="s">
        <v>182</v>
      </c>
    </row>
    <row r="58" spans="1:28">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s">
        <v>182</v>
      </c>
      <c r="T58" s="20" t="s">
        <v>182</v>
      </c>
      <c r="U58" s="18" t="s">
        <v>182</v>
      </c>
      <c r="V58" s="20" t="s">
        <v>182</v>
      </c>
      <c r="W58" s="18" t="n">
        <v>380.25901051</v>
      </c>
      <c r="X58" s="20" t="n">
        <v>2.6518124</v>
      </c>
      <c r="Y58" s="18" t="s">
        <v>182</v>
      </c>
      <c r="Z58" s="20" t="s">
        <v>182</v>
      </c>
      <c r="AA58" s="18" t="s">
        <v>182</v>
      </c>
      <c r="AB58" s="20" t="s">
        <v>182</v>
      </c>
    </row>
    <row r="59" spans="1:28">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s">
        <v>182</v>
      </c>
      <c r="T59" s="20" t="s">
        <v>182</v>
      </c>
      <c r="U59" s="18" t="s">
        <v>182</v>
      </c>
      <c r="V59" s="20" t="s">
        <v>182</v>
      </c>
      <c r="W59" s="18" t="n">
        <v>361.5339806</v>
      </c>
      <c r="X59" s="20" t="n">
        <v>1.62528789</v>
      </c>
      <c r="Y59" s="18" t="s">
        <v>182</v>
      </c>
      <c r="Z59" s="20" t="s">
        <v>182</v>
      </c>
      <c r="AA59" s="18" t="s">
        <v>182</v>
      </c>
      <c r="AB59" s="20" t="s">
        <v>182</v>
      </c>
    </row>
    <row r="60" spans="1:28">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s">
        <v>182</v>
      </c>
      <c r="T60" s="20" t="s">
        <v>182</v>
      </c>
      <c r="U60" s="18" t="s">
        <v>182</v>
      </c>
      <c r="V60" s="20" t="s">
        <v>182</v>
      </c>
      <c r="W60" s="18" t="n">
        <v>396.24965264</v>
      </c>
      <c r="X60" s="20" t="n">
        <v>3.6919812</v>
      </c>
      <c r="Y60" s="18" t="s">
        <v>182</v>
      </c>
      <c r="Z60" s="20" t="s">
        <v>182</v>
      </c>
      <c r="AA60" s="18" t="s">
        <v>182</v>
      </c>
      <c r="AB60" s="20" t="s">
        <v>182</v>
      </c>
    </row>
    <row r="61" spans="1:28">
      <c r="A61" s="15" t="s">
        <v>236</v>
      </c>
      <c r="B61" s="17" t="n">
        <v>6525</v>
      </c>
      <c r="C61" s="18">
        <f>(261.0/B61*100)</f>
        <v/>
      </c>
      <c r="D61" s="19" t="n">
        <v>6264</v>
      </c>
      <c r="E61" s="18" t="n">
        <v>406.72497465</v>
      </c>
      <c r="F61" s="20" t="n">
        <v>6.96135861</v>
      </c>
      <c r="G61" s="18" t="n">
        <v>423.91792902</v>
      </c>
      <c r="H61" s="20" t="n">
        <v>6.4059462</v>
      </c>
      <c r="I61" s="18" t="n">
        <v>455.46560027</v>
      </c>
      <c r="J61" s="20" t="n">
        <v>5.16449069</v>
      </c>
      <c r="K61" s="18" t="n">
        <v>488.88537291</v>
      </c>
      <c r="L61" s="20" t="n">
        <v>4.182145</v>
      </c>
      <c r="M61" s="18" t="n">
        <v>495.83658165</v>
      </c>
      <c r="N61" s="20" t="n">
        <v>3.40735149</v>
      </c>
      <c r="O61" s="18" t="n">
        <v>490.71891466</v>
      </c>
      <c r="P61" s="20" t="n">
        <v>3.4444684</v>
      </c>
      <c r="Q61" s="18" t="n">
        <v>485.53496925</v>
      </c>
      <c r="R61" s="20" t="n">
        <v>3.64572645</v>
      </c>
      <c r="S61" s="18" t="n">
        <v>421.1975811</v>
      </c>
      <c r="T61" s="20" t="n">
        <v>12.23797814</v>
      </c>
      <c r="U61" s="18" t="s">
        <v>182</v>
      </c>
      <c r="V61" s="20" t="s">
        <v>182</v>
      </c>
      <c r="W61" s="18" t="s">
        <v>182</v>
      </c>
      <c r="X61" s="20" t="s">
        <v>182</v>
      </c>
      <c r="Y61" s="18" t="s">
        <v>182</v>
      </c>
      <c r="Z61" s="20" t="s">
        <v>182</v>
      </c>
      <c r="AA61" s="18" t="n">
        <v>403.61830316</v>
      </c>
      <c r="AB61" s="20" t="n">
        <v>11.0148053</v>
      </c>
    </row>
    <row r="62" spans="1:28">
      <c r="A62" s="15" t="s">
        <v>237</v>
      </c>
      <c r="B62" s="17" t="n">
        <v>4476</v>
      </c>
      <c r="C62" s="18">
        <f>(5.0/B62*100)</f>
        <v/>
      </c>
      <c r="D62" s="19" t="n">
        <v>4471</v>
      </c>
      <c r="E62" s="18" t="n">
        <v>488.78480466</v>
      </c>
      <c r="F62" s="20" t="n">
        <v>5.71422497</v>
      </c>
      <c r="G62" s="18" t="n">
        <v>490.26381062</v>
      </c>
      <c r="H62" s="20" t="n">
        <v>7.84040624</v>
      </c>
      <c r="I62" s="18" t="n">
        <v>528.16608635</v>
      </c>
      <c r="J62" s="20" t="n">
        <v>6.43390243</v>
      </c>
      <c r="K62" s="18" t="n">
        <v>542.5034755299999</v>
      </c>
      <c r="L62" s="20" t="n">
        <v>3.69271415</v>
      </c>
      <c r="M62" s="18" t="n">
        <v>554.33058384</v>
      </c>
      <c r="N62" s="20" t="n">
        <v>2.46516278</v>
      </c>
      <c r="O62" s="18" t="n">
        <v>554.25918093</v>
      </c>
      <c r="P62" s="20" t="n">
        <v>2.63180031</v>
      </c>
      <c r="Q62" s="18" t="n">
        <v>549.4529261500001</v>
      </c>
      <c r="R62" s="20" t="n">
        <v>2.29488407</v>
      </c>
      <c r="S62" s="18" t="n">
        <v>486.59749052</v>
      </c>
      <c r="T62" s="20" t="n">
        <v>16.35405931</v>
      </c>
      <c r="U62" s="18" t="s">
        <v>182</v>
      </c>
      <c r="V62" s="20" t="s">
        <v>182</v>
      </c>
      <c r="W62" s="18" t="s">
        <v>182</v>
      </c>
      <c r="X62" s="20" t="s">
        <v>182</v>
      </c>
      <c r="Y62" s="18" t="s">
        <v>182</v>
      </c>
      <c r="Z62" s="20" t="s">
        <v>182</v>
      </c>
      <c r="AA62" s="18" t="n">
        <v>477.58214915</v>
      </c>
      <c r="AB62" s="20" t="n">
        <v>35.79741427</v>
      </c>
    </row>
    <row r="63" spans="1:28">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s">
        <v>182</v>
      </c>
      <c r="T63" s="20" t="s">
        <v>182</v>
      </c>
      <c r="U63" s="18" t="s">
        <v>182</v>
      </c>
      <c r="V63" s="20" t="s">
        <v>182</v>
      </c>
      <c r="W63" s="18" t="n">
        <v>371.31142887</v>
      </c>
      <c r="X63" s="20" t="n">
        <v>1.28307667</v>
      </c>
      <c r="Y63" s="18" t="s">
        <v>182</v>
      </c>
      <c r="Z63" s="20" t="s">
        <v>182</v>
      </c>
      <c r="AA63" s="18" t="s">
        <v>182</v>
      </c>
      <c r="AB63" s="20" t="s">
        <v>182</v>
      </c>
    </row>
    <row r="64" spans="1:28">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s">
        <v>182</v>
      </c>
      <c r="T64" s="20" t="s">
        <v>182</v>
      </c>
      <c r="U64" s="18" t="s">
        <v>182</v>
      </c>
      <c r="V64" s="20" t="s">
        <v>182</v>
      </c>
      <c r="W64" s="18" t="n">
        <v>478.6447938</v>
      </c>
      <c r="X64" s="20" t="n">
        <v>1.71583638</v>
      </c>
      <c r="Y64" s="18" t="s">
        <v>182</v>
      </c>
      <c r="Z64" s="20" t="s">
        <v>182</v>
      </c>
      <c r="AA64" s="18" t="s">
        <v>182</v>
      </c>
      <c r="AB64" s="20" t="s">
        <v>182</v>
      </c>
    </row>
    <row r="65" spans="1:28">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s">
        <v>182</v>
      </c>
      <c r="T65" s="20" t="s">
        <v>182</v>
      </c>
      <c r="U65" s="18" t="s">
        <v>182</v>
      </c>
      <c r="V65" s="20" t="s">
        <v>182</v>
      </c>
      <c r="W65" s="18" t="n">
        <v>419.66352142</v>
      </c>
      <c r="X65" s="20" t="n">
        <v>2.4655214</v>
      </c>
      <c r="Y65" s="18" t="s">
        <v>182</v>
      </c>
      <c r="Z65" s="20" t="s">
        <v>182</v>
      </c>
      <c r="AA65" s="18" t="s">
        <v>182</v>
      </c>
      <c r="AB65" s="20" t="s">
        <v>182</v>
      </c>
    </row>
    <row r="66" spans="1:28">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s">
        <v>182</v>
      </c>
      <c r="T66" s="20" t="s">
        <v>182</v>
      </c>
      <c r="U66" s="18" t="s">
        <v>182</v>
      </c>
      <c r="V66" s="20" t="s">
        <v>182</v>
      </c>
      <c r="W66" s="18" t="n">
        <v>417.93412468</v>
      </c>
      <c r="X66" s="20" t="n">
        <v>1.46238599</v>
      </c>
      <c r="Y66" s="18" t="s">
        <v>182</v>
      </c>
      <c r="Z66" s="20" t="s">
        <v>182</v>
      </c>
      <c r="AA66" s="18" t="s">
        <v>182</v>
      </c>
      <c r="AB66" s="20" t="s">
        <v>182</v>
      </c>
    </row>
    <row r="67" spans="1:28">
      <c r="A67" s="15" t="s">
        <v>242</v>
      </c>
      <c r="B67" s="17" t="n">
        <v>6971</v>
      </c>
      <c r="C67" s="18">
        <f>(28.0/B67*100)</f>
        <v/>
      </c>
      <c r="D67" s="19" t="n">
        <v>6943</v>
      </c>
      <c r="E67" s="18" t="n">
        <v>356.33427916</v>
      </c>
      <c r="F67" s="20" t="n">
        <v>3.92364508</v>
      </c>
      <c r="G67" s="18" t="n">
        <v>361.77408401</v>
      </c>
      <c r="H67" s="20" t="n">
        <v>4.56889296</v>
      </c>
      <c r="I67" s="18" t="n">
        <v>383.62653603</v>
      </c>
      <c r="J67" s="20" t="n">
        <v>4.79846973</v>
      </c>
      <c r="K67" s="18" t="n">
        <v>393.64561688</v>
      </c>
      <c r="L67" s="20" t="n">
        <v>3.48126715</v>
      </c>
      <c r="M67" s="18" t="n">
        <v>411.70275253</v>
      </c>
      <c r="N67" s="20" t="n">
        <v>4.73799589</v>
      </c>
      <c r="O67" s="18" t="n">
        <v>415.40644443</v>
      </c>
      <c r="P67" s="20" t="n">
        <v>5.18675626</v>
      </c>
      <c r="Q67" s="18" t="n">
        <v>419.23209224</v>
      </c>
      <c r="R67" s="20" t="n">
        <v>6.19394337</v>
      </c>
      <c r="S67" s="18" t="n">
        <v>309.36547082</v>
      </c>
      <c r="T67" s="20" t="n">
        <v>4.88912552</v>
      </c>
      <c r="U67" s="18" t="s">
        <v>182</v>
      </c>
      <c r="V67" s="20" t="s">
        <v>182</v>
      </c>
      <c r="W67" s="18" t="s">
        <v>182</v>
      </c>
      <c r="X67" s="20" t="s">
        <v>182</v>
      </c>
      <c r="Y67" s="18" t="s">
        <v>182</v>
      </c>
      <c r="Z67" s="20" t="s">
        <v>182</v>
      </c>
      <c r="AA67" s="18" t="n">
        <v>307.9319625</v>
      </c>
      <c r="AB67" s="20" t="n">
        <v>18.29701174</v>
      </c>
    </row>
    <row r="68" spans="1:28">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s">
        <v>182</v>
      </c>
      <c r="T68" s="20" t="s">
        <v>182</v>
      </c>
      <c r="U68" s="18" t="s">
        <v>182</v>
      </c>
      <c r="V68" s="20" t="s">
        <v>182</v>
      </c>
      <c r="W68" s="18" t="n">
        <v>402.4006351</v>
      </c>
      <c r="X68" s="20" t="n">
        <v>1.27354229</v>
      </c>
      <c r="Y68" s="18" t="s">
        <v>182</v>
      </c>
      <c r="Z68" s="20" t="s">
        <v>182</v>
      </c>
      <c r="AA68" s="18" t="s">
        <v>182</v>
      </c>
      <c r="AB68" s="20" t="s">
        <v>182</v>
      </c>
    </row>
    <row r="69" spans="1:28">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s">
        <v>182</v>
      </c>
      <c r="T69" s="20" t="s">
        <v>182</v>
      </c>
      <c r="U69" s="18" t="s">
        <v>182</v>
      </c>
      <c r="V69" s="20" t="s">
        <v>182</v>
      </c>
      <c r="W69" s="18" t="n">
        <v>443.95431517</v>
      </c>
      <c r="X69" s="20" t="n">
        <v>3.78500092</v>
      </c>
      <c r="Y69" s="18" t="s">
        <v>182</v>
      </c>
      <c r="Z69" s="20" t="s">
        <v>182</v>
      </c>
      <c r="AA69" s="18" t="s">
        <v>182</v>
      </c>
      <c r="AB69" s="20" t="s">
        <v>182</v>
      </c>
    </row>
    <row r="70" spans="1:28">
      <c r="A70" s="15" t="s">
        <v>245</v>
      </c>
      <c r="B70" s="17" t="n">
        <v>6036</v>
      </c>
      <c r="C70" s="18">
        <f>(223.0/B70*100)</f>
        <v/>
      </c>
      <c r="D70" s="19" t="n">
        <v>5813</v>
      </c>
      <c r="E70" s="18" t="n">
        <v>470.25730388</v>
      </c>
      <c r="F70" s="20" t="n">
        <v>9.706939889999999</v>
      </c>
      <c r="G70" s="18" t="n">
        <v>454.25786052</v>
      </c>
      <c r="H70" s="20" t="n">
        <v>8.763768499999999</v>
      </c>
      <c r="I70" s="18" t="n">
        <v>480.56119072</v>
      </c>
      <c r="J70" s="20" t="n">
        <v>7.42065445</v>
      </c>
      <c r="K70" s="18" t="n">
        <v>503.44893742</v>
      </c>
      <c r="L70" s="20" t="n">
        <v>5.0352343</v>
      </c>
      <c r="M70" s="18" t="n">
        <v>515.94503616</v>
      </c>
      <c r="N70" s="20" t="n">
        <v>4.28259049</v>
      </c>
      <c r="O70" s="18" t="n">
        <v>501.16974156</v>
      </c>
      <c r="P70" s="20" t="n">
        <v>4.15738803</v>
      </c>
      <c r="Q70" s="18" t="n">
        <v>490.81017598</v>
      </c>
      <c r="R70" s="20" t="n">
        <v>3.99103717</v>
      </c>
      <c r="S70" s="18" t="n">
        <v>452.90695258</v>
      </c>
      <c r="T70" s="20" t="n">
        <v>14.43961171</v>
      </c>
      <c r="U70" s="18" t="s">
        <v>182</v>
      </c>
      <c r="V70" s="20" t="s">
        <v>182</v>
      </c>
      <c r="W70" s="18" t="s">
        <v>182</v>
      </c>
      <c r="X70" s="20" t="s">
        <v>182</v>
      </c>
      <c r="Y70" s="18" t="s">
        <v>182</v>
      </c>
      <c r="Z70" s="20" t="s">
        <v>182</v>
      </c>
      <c r="AA70" s="18" t="n">
        <v>428.674763</v>
      </c>
      <c r="AB70" s="20" t="n">
        <v>8.47547149</v>
      </c>
    </row>
    <row r="71" spans="1:28">
      <c r="A71" s="15" t="s">
        <v>246</v>
      </c>
      <c r="B71" s="17" t="n">
        <v>6115</v>
      </c>
      <c r="C71" s="18">
        <f>(114.0/B71*100)</f>
        <v/>
      </c>
      <c r="D71" s="19" t="n">
        <v>6001</v>
      </c>
      <c r="E71" s="18" t="n">
        <v>485.12984893</v>
      </c>
      <c r="F71" s="20" t="n">
        <v>6.56911833</v>
      </c>
      <c r="G71" s="18" t="n">
        <v>512.58637593</v>
      </c>
      <c r="H71" s="20" t="n">
        <v>8.51507237</v>
      </c>
      <c r="I71" s="18" t="n">
        <v>545.8380481299999</v>
      </c>
      <c r="J71" s="20" t="n">
        <v>5.77048018</v>
      </c>
      <c r="K71" s="18" t="n">
        <v>575.70345047</v>
      </c>
      <c r="L71" s="20" t="n">
        <v>4.12488317</v>
      </c>
      <c r="M71" s="18" t="n">
        <v>581.15213393</v>
      </c>
      <c r="N71" s="20" t="n">
        <v>3.1267815</v>
      </c>
      <c r="O71" s="18" t="n">
        <v>580.1825596800001</v>
      </c>
      <c r="P71" s="20" t="n">
        <v>2.9134988</v>
      </c>
      <c r="Q71" s="18" t="n">
        <v>557.57819061</v>
      </c>
      <c r="R71" s="20" t="n">
        <v>2.81690379</v>
      </c>
      <c r="S71" s="18" t="n">
        <v>483.93683435</v>
      </c>
      <c r="T71" s="20" t="n">
        <v>15.64830939</v>
      </c>
      <c r="U71" s="18" t="s">
        <v>182</v>
      </c>
      <c r="V71" s="20" t="s">
        <v>182</v>
      </c>
      <c r="W71" s="18" t="s">
        <v>182</v>
      </c>
      <c r="X71" s="20" t="s">
        <v>182</v>
      </c>
      <c r="Y71" s="18" t="s">
        <v>182</v>
      </c>
      <c r="Z71" s="20" t="s">
        <v>182</v>
      </c>
      <c r="AA71" s="18" t="n">
        <v>484.84695537</v>
      </c>
      <c r="AB71" s="20" t="n">
        <v>21.43892422</v>
      </c>
    </row>
    <row r="72" spans="1:28">
      <c r="A72" s="15" t="s">
        <v>247</v>
      </c>
      <c r="B72" s="17" t="n">
        <v>7708</v>
      </c>
      <c r="C72" s="18">
        <f>(8.0/B72*100)</f>
        <v/>
      </c>
      <c r="D72" s="19" t="n">
        <v>7700</v>
      </c>
      <c r="E72" s="18" t="n">
        <v>497.32281598</v>
      </c>
      <c r="F72" s="20" t="n">
        <v>10.87834554</v>
      </c>
      <c r="G72" s="18" t="n">
        <v>535.59148664</v>
      </c>
      <c r="H72" s="20" t="n">
        <v>7.92234536</v>
      </c>
      <c r="I72" s="18" t="n">
        <v>561.77577009</v>
      </c>
      <c r="J72" s="20" t="n">
        <v>6.54227983</v>
      </c>
      <c r="K72" s="18" t="n">
        <v>562.14896501</v>
      </c>
      <c r="L72" s="20" t="n">
        <v>5.22071056</v>
      </c>
      <c r="M72" s="18" t="n">
        <v>564.97545217</v>
      </c>
      <c r="N72" s="20" t="n">
        <v>4.12029887</v>
      </c>
      <c r="O72" s="18" t="n">
        <v>553.55556395</v>
      </c>
      <c r="P72" s="20" t="n">
        <v>3.94814682</v>
      </c>
      <c r="Q72" s="18" t="n">
        <v>518.17199595</v>
      </c>
      <c r="R72" s="20" t="n">
        <v>3.51891443</v>
      </c>
      <c r="S72" s="18" t="n">
        <v>402.52457939</v>
      </c>
      <c r="T72" s="20" t="n">
        <v>17.57801309</v>
      </c>
      <c r="U72" s="18" t="s">
        <v>182</v>
      </c>
      <c r="V72" s="20" t="s">
        <v>182</v>
      </c>
      <c r="W72" s="18" t="s">
        <v>182</v>
      </c>
      <c r="X72" s="20" t="s">
        <v>182</v>
      </c>
      <c r="Y72" s="18" t="s">
        <v>182</v>
      </c>
      <c r="Z72" s="20" t="s">
        <v>182</v>
      </c>
      <c r="AA72" s="18" t="n">
        <v>416.9298861</v>
      </c>
      <c r="AB72" s="20" t="n">
        <v>30.13535084</v>
      </c>
    </row>
    <row r="73" spans="1:28">
      <c r="A73" s="15" t="s">
        <v>248</v>
      </c>
      <c r="B73" s="17" t="n">
        <v>8249</v>
      </c>
      <c r="C73" s="18">
        <f>(235.0/B73*100)</f>
        <v/>
      </c>
      <c r="D73" s="19" t="n">
        <v>8014</v>
      </c>
      <c r="E73" s="18" t="n">
        <v>379.12305307</v>
      </c>
      <c r="F73" s="20" t="n">
        <v>4.6743341</v>
      </c>
      <c r="G73" s="18" t="n">
        <v>368.56953122</v>
      </c>
      <c r="H73" s="20" t="n">
        <v>8.22621125</v>
      </c>
      <c r="I73" s="18" t="n">
        <v>394.69323034</v>
      </c>
      <c r="J73" s="20" t="n">
        <v>5.566922</v>
      </c>
      <c r="K73" s="18" t="n">
        <v>406.52331847</v>
      </c>
      <c r="L73" s="20" t="n">
        <v>4.5929679</v>
      </c>
      <c r="M73" s="18" t="n">
        <v>427.68388968</v>
      </c>
      <c r="N73" s="20" t="n">
        <v>5.0069822</v>
      </c>
      <c r="O73" s="18" t="n">
        <v>436.51575466</v>
      </c>
      <c r="P73" s="20" t="n">
        <v>4.72497495</v>
      </c>
      <c r="Q73" s="18" t="n">
        <v>426.48386975</v>
      </c>
      <c r="R73" s="20" t="n">
        <v>4.05624232</v>
      </c>
      <c r="S73" s="18" t="n">
        <v>371.22737196</v>
      </c>
      <c r="T73" s="20" t="n">
        <v>8.335911579999999</v>
      </c>
      <c r="U73" s="18" t="s">
        <v>182</v>
      </c>
      <c r="V73" s="20" t="s">
        <v>182</v>
      </c>
      <c r="W73" s="18" t="s">
        <v>182</v>
      </c>
      <c r="X73" s="20" t="s">
        <v>182</v>
      </c>
      <c r="Y73" s="18" t="s">
        <v>182</v>
      </c>
      <c r="Z73" s="20" t="s">
        <v>182</v>
      </c>
      <c r="AA73" s="18" t="n">
        <v>363.28927614</v>
      </c>
      <c r="AB73" s="20" t="n">
        <v>15.43727865</v>
      </c>
    </row>
    <row r="74" spans="1:28">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s">
        <v>182</v>
      </c>
      <c r="T74" s="20" t="s">
        <v>182</v>
      </c>
      <c r="U74" s="18" t="s">
        <v>182</v>
      </c>
      <c r="V74" s="20" t="s">
        <v>182</v>
      </c>
      <c r="W74" s="18" t="n">
        <v>417.24339576</v>
      </c>
      <c r="X74" s="20" t="n">
        <v>1.40662681</v>
      </c>
      <c r="Y74" s="18" t="s">
        <v>182</v>
      </c>
      <c r="Z74" s="20" t="s">
        <v>182</v>
      </c>
      <c r="AA74" s="18" t="s">
        <v>182</v>
      </c>
      <c r="AB74" s="20" t="s">
        <v>182</v>
      </c>
    </row>
    <row r="75" spans="1:28">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s">
        <v>182</v>
      </c>
      <c r="T75" s="20" t="s">
        <v>182</v>
      </c>
      <c r="U75" s="18" t="s">
        <v>182</v>
      </c>
      <c r="V75" s="20" t="s">
        <v>182</v>
      </c>
      <c r="W75" s="18" t="n">
        <v>366.81798548</v>
      </c>
      <c r="X75" s="20" t="n">
        <v>2.95156554</v>
      </c>
      <c r="Y75" s="18" t="s">
        <v>182</v>
      </c>
      <c r="Z75" s="20" t="s">
        <v>182</v>
      </c>
      <c r="AA75" s="18" t="s">
        <v>182</v>
      </c>
      <c r="AB75" s="20" t="s">
        <v>182</v>
      </c>
    </row>
    <row r="76" spans="1:28">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s">
        <v>182</v>
      </c>
      <c r="T76" s="20" t="s">
        <v>182</v>
      </c>
      <c r="U76" s="18" t="s">
        <v>182</v>
      </c>
      <c r="V76" s="20" t="s">
        <v>182</v>
      </c>
      <c r="W76" s="18" t="n">
        <v>427.48273896</v>
      </c>
      <c r="X76" s="20" t="n">
        <v>2.40767111</v>
      </c>
      <c r="Y76" s="18" t="s">
        <v>182</v>
      </c>
      <c r="Z76" s="20" t="s">
        <v>182</v>
      </c>
      <c r="AA76" s="18" t="s">
        <v>182</v>
      </c>
      <c r="AB76" s="20" t="s">
        <v>182</v>
      </c>
    </row>
    <row r="77" spans="1:28">
      <c r="A77" s="15" t="s">
        <v>252</v>
      </c>
      <c r="B77" s="17" t="n">
        <v>6062</v>
      </c>
      <c r="C77" s="18">
        <f>(276.0/B77*100)</f>
        <v/>
      </c>
      <c r="D77" s="19" t="n">
        <v>5786</v>
      </c>
      <c r="E77" s="18" t="n">
        <v>376.66046246</v>
      </c>
      <c r="F77" s="20" t="n">
        <v>5.6235659</v>
      </c>
      <c r="G77" s="18" t="n">
        <v>384.35232334</v>
      </c>
      <c r="H77" s="20" t="n">
        <v>5.79949164</v>
      </c>
      <c r="I77" s="18" t="n">
        <v>399.2470932</v>
      </c>
      <c r="J77" s="20" t="n">
        <v>7.9448614</v>
      </c>
      <c r="K77" s="18" t="n">
        <v>414.0344858</v>
      </c>
      <c r="L77" s="20" t="n">
        <v>5.26967469</v>
      </c>
      <c r="M77" s="18" t="n">
        <v>433.86438761</v>
      </c>
      <c r="N77" s="20" t="n">
        <v>4.45162476</v>
      </c>
      <c r="O77" s="18" t="n">
        <v>439.50920568</v>
      </c>
      <c r="P77" s="20" t="n">
        <v>3.48754312</v>
      </c>
      <c r="Q77" s="18" t="n">
        <v>434.60920709</v>
      </c>
      <c r="R77" s="20" t="n">
        <v>3.58429621</v>
      </c>
      <c r="S77" s="18" t="n">
        <v>345.65904161</v>
      </c>
      <c r="T77" s="20" t="n">
        <v>12.78282322</v>
      </c>
      <c r="U77" s="18" t="s">
        <v>182</v>
      </c>
      <c r="V77" s="20" t="s">
        <v>182</v>
      </c>
      <c r="W77" s="18" t="s">
        <v>182</v>
      </c>
      <c r="X77" s="20" t="s">
        <v>182</v>
      </c>
      <c r="Y77" s="18" t="s">
        <v>182</v>
      </c>
      <c r="Z77" s="20" t="s">
        <v>182</v>
      </c>
      <c r="AA77" s="18" t="n">
        <v>372.91959082</v>
      </c>
      <c r="AB77" s="20" t="n">
        <v>4.94225371</v>
      </c>
    </row>
    <row r="78" spans="1:28">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s">
        <v>182</v>
      </c>
      <c r="T78" s="20" t="s">
        <v>182</v>
      </c>
      <c r="U78" s="18" t="s">
        <v>182</v>
      </c>
      <c r="V78" s="20" t="s">
        <v>182</v>
      </c>
      <c r="W78" s="18" t="n">
        <v>494.51831162</v>
      </c>
      <c r="X78" s="20" t="n">
        <v>4.45771317</v>
      </c>
      <c r="Y78" s="18" t="s">
        <v>182</v>
      </c>
      <c r="Z78" s="20" t="s">
        <v>182</v>
      </c>
      <c r="AA78" s="18" t="s">
        <v>182</v>
      </c>
      <c r="AB78" s="20" t="s">
        <v>182</v>
      </c>
    </row>
    <row customHeight="1" ht="25" r="79" spans="1:28">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s">
        <v>182</v>
      </c>
      <c r="T79" s="20" t="s">
        <v>182</v>
      </c>
      <c r="U79" s="18" t="s">
        <v>182</v>
      </c>
      <c r="V79" s="20" t="s">
        <v>182</v>
      </c>
      <c r="W79" s="18" t="n">
        <v>456.29558944</v>
      </c>
      <c r="X79" s="20" t="n">
        <v>6.90963052</v>
      </c>
      <c r="Y79" s="18" t="s">
        <v>182</v>
      </c>
      <c r="Z79" s="20" t="s">
        <v>182</v>
      </c>
      <c r="AA79" s="18" t="s">
        <v>182</v>
      </c>
      <c r="AB79" s="20" t="s">
        <v>182</v>
      </c>
    </row>
    <row r="80" spans="1:28">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s">
        <v>182</v>
      </c>
      <c r="T80" s="20" t="s">
        <v>182</v>
      </c>
      <c r="U80" s="18" t="s">
        <v>182</v>
      </c>
      <c r="V80" s="20" t="s">
        <v>182</v>
      </c>
      <c r="W80" s="18" t="n">
        <v>459.81599437</v>
      </c>
      <c r="X80" s="20" t="n">
        <v>4.27720318</v>
      </c>
      <c r="Y80" s="18" t="s">
        <v>182</v>
      </c>
      <c r="Z80" s="20" t="s">
        <v>182</v>
      </c>
      <c r="AA80" s="18" t="s">
        <v>182</v>
      </c>
      <c r="AB80" s="20" t="s">
        <v>182</v>
      </c>
    </row>
    <row r="81" spans="1:28">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s">
        <v>182</v>
      </c>
      <c r="T81" s="20" t="s">
        <v>182</v>
      </c>
      <c r="U81" s="18" t="s">
        <v>182</v>
      </c>
      <c r="V81" s="20" t="s">
        <v>182</v>
      </c>
      <c r="W81" s="18" t="n">
        <v>446.10977731</v>
      </c>
      <c r="X81" s="20" t="n">
        <v>3.2500212</v>
      </c>
      <c r="Y81" s="18" t="s">
        <v>182</v>
      </c>
      <c r="Z81" s="20" t="s">
        <v>182</v>
      </c>
      <c r="AA81" s="18" t="s">
        <v>182</v>
      </c>
      <c r="AB81" s="20" t="s">
        <v>182</v>
      </c>
    </row>
    <row r="82" spans="1:28">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c r="Y82" s="22" t="s">
        <v>257</v>
      </c>
      <c r="Z82" s="22" t="s">
        <v>257</v>
      </c>
      <c r="AA82" s="22" t="s">
        <v>257</v>
      </c>
      <c r="AB82" s="22" t="s">
        <v>257</v>
      </c>
    </row>
    <row r="83" spans="1:28">
      <c r="A83" s="3" t="s">
        <v>258</v>
      </c>
    </row>
    <row r="84" spans="1:28">
      <c r="A84" s="23" t="s">
        <v>259</v>
      </c>
    </row>
    <row r="85" spans="1:28">
      <c r="A85" s="23" t="s">
        <v>260</v>
      </c>
    </row>
    <row customHeight="1" ht="30" r="86" spans="1:28">
      <c r="A86" s="23" t="s">
        <v>261</v>
      </c>
    </row>
    <row customHeight="1" ht="30" r="87" spans="1:28">
      <c r="A87" s="23" t="s">
        <v>257</v>
      </c>
    </row>
    <row customHeight="1" ht="30" r="88" spans="1:28">
      <c r="A88" s="23" t="s">
        <v>262</v>
      </c>
    </row>
    <row customHeight="1" ht="30" r="89" spans="1:28">
      <c r="A89" s="23" t="s">
        <v>263</v>
      </c>
    </row>
    <row customHeight="1" ht="30" r="90" spans="1:28">
      <c r="A90" s="23" t="s">
        <v>264</v>
      </c>
    </row>
    <row customHeight="1" ht="30" r="91" spans="1:28">
      <c r="A91" s="23" t="s">
        <v>265</v>
      </c>
    </row>
    <row customHeight="1" ht="30" r="92" spans="1:28">
      <c r="A92" s="23" t="s">
        <v>266</v>
      </c>
    </row>
    <row customHeight="1" ht="30" r="93" spans="1:28">
      <c r="A93" s="23" t="s">
        <v>267</v>
      </c>
    </row>
    <row customHeight="1" ht="30" r="94" spans="1:28">
      <c r="A94" s="23" t="s">
        <v>268</v>
      </c>
    </row>
    <row customHeight="1" ht="30" r="95" spans="1:28">
      <c r="A95" s="23" t="s">
        <v>269</v>
      </c>
    </row>
    <row customHeight="1" ht="30" r="96" spans="1:28">
      <c r="A96" s="23" t="s">
        <v>270</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311</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494.44518601</v>
      </c>
      <c r="F7" s="20" t="n">
        <v>2.67810926</v>
      </c>
      <c r="G7" s="18" t="n">
        <v>506.02533844</v>
      </c>
      <c r="H7" s="20" t="n">
        <v>2.92753242</v>
      </c>
      <c r="I7" s="18" t="n">
        <v>507.09765775</v>
      </c>
      <c r="J7" s="20" t="n">
        <v>3.21152903</v>
      </c>
      <c r="K7" s="18" t="n">
        <v>505.40733883</v>
      </c>
      <c r="L7" s="20" t="n">
        <v>2.99771805</v>
      </c>
      <c r="M7" s="18" t="n">
        <v>479.42009247</v>
      </c>
      <c r="N7" s="20" t="n">
        <v>3.87596805</v>
      </c>
      <c r="O7" s="18" t="n">
        <v>388.11866311</v>
      </c>
      <c r="P7" s="20" t="n">
        <v>15.08149247</v>
      </c>
      <c r="Q7" s="18" t="s">
        <v>182</v>
      </c>
      <c r="R7" s="20" t="s">
        <v>182</v>
      </c>
      <c r="S7" s="18" t="s">
        <v>182</v>
      </c>
      <c r="T7" s="20" t="s">
        <v>182</v>
      </c>
      <c r="U7" s="18" t="s">
        <v>182</v>
      </c>
      <c r="V7" s="20" t="s">
        <v>182</v>
      </c>
      <c r="W7" s="18" t="n">
        <v>443.75987604</v>
      </c>
      <c r="X7" s="20" t="n">
        <v>6.45141883</v>
      </c>
    </row>
    <row r="8" spans="1:24">
      <c r="A8" s="15" t="s">
        <v>183</v>
      </c>
      <c r="B8" s="17" t="n">
        <v>7007</v>
      </c>
      <c r="C8" s="18">
        <f>(143.0/B8*100)</f>
        <v/>
      </c>
      <c r="D8" s="19" t="n">
        <v>6864</v>
      </c>
      <c r="E8" s="18" t="n">
        <v>491.52540592</v>
      </c>
      <c r="F8" s="20" t="n">
        <v>2.856444</v>
      </c>
      <c r="G8" s="18" t="n">
        <v>518.26483546</v>
      </c>
      <c r="H8" s="20" t="n">
        <v>4.93033722</v>
      </c>
      <c r="I8" s="18" t="n">
        <v>520.7458539100001</v>
      </c>
      <c r="J8" s="20" t="n">
        <v>4.38130038</v>
      </c>
      <c r="K8" s="18" t="n">
        <v>515.44634983</v>
      </c>
      <c r="L8" s="20" t="n">
        <v>5.74340626</v>
      </c>
      <c r="M8" s="18" t="n">
        <v>497.46213392</v>
      </c>
      <c r="N8" s="20" t="n">
        <v>5.40347668</v>
      </c>
      <c r="O8" s="18" t="n">
        <v>431.33135579</v>
      </c>
      <c r="P8" s="20" t="n">
        <v>28.63360248</v>
      </c>
      <c r="Q8" s="18" t="s">
        <v>182</v>
      </c>
      <c r="R8" s="20" t="s">
        <v>182</v>
      </c>
      <c r="S8" s="18" t="n">
        <v>301.63126691</v>
      </c>
      <c r="T8" s="20" t="n">
        <v>25.14921031</v>
      </c>
      <c r="U8" s="18" t="s">
        <v>182</v>
      </c>
      <c r="V8" s="20" t="s">
        <v>182</v>
      </c>
      <c r="W8" s="18" t="n">
        <v>413.31366515</v>
      </c>
      <c r="X8" s="20" t="n">
        <v>7.90313472</v>
      </c>
    </row>
    <row r="9" spans="1:24">
      <c r="A9" s="15" t="s">
        <v>184</v>
      </c>
      <c r="B9" s="17" t="n">
        <v>9651</v>
      </c>
      <c r="C9" s="18">
        <f>(547.0/B9*100)</f>
        <v/>
      </c>
      <c r="D9" s="19" t="n">
        <v>9104</v>
      </c>
      <c r="E9" s="18" t="n">
        <v>512.25912879</v>
      </c>
      <c r="F9" s="20" t="n">
        <v>2.70531526</v>
      </c>
      <c r="G9" s="18" t="n">
        <v>517.59002993</v>
      </c>
      <c r="H9" s="20" t="n">
        <v>4.30779388</v>
      </c>
      <c r="I9" s="18" t="n">
        <v>532.37580716</v>
      </c>
      <c r="J9" s="20" t="n">
        <v>3.63122163</v>
      </c>
      <c r="K9" s="18" t="n">
        <v>522.49448971</v>
      </c>
      <c r="L9" s="20" t="n">
        <v>3.73761161</v>
      </c>
      <c r="M9" s="18" t="n">
        <v>509.4790217</v>
      </c>
      <c r="N9" s="20" t="n">
        <v>4.21274671</v>
      </c>
      <c r="O9" s="18" t="n">
        <v>434.12804464</v>
      </c>
      <c r="P9" s="20" t="n">
        <v>42.04427122</v>
      </c>
      <c r="Q9" s="18" t="s">
        <v>182</v>
      </c>
      <c r="R9" s="20" t="s">
        <v>182</v>
      </c>
      <c r="S9" s="18" t="n">
        <v>357.98454354</v>
      </c>
      <c r="T9" s="20" t="n">
        <v>11.51846445</v>
      </c>
      <c r="U9" s="18" t="s">
        <v>182</v>
      </c>
      <c r="V9" s="20" t="s">
        <v>182</v>
      </c>
      <c r="W9" s="18" t="n">
        <v>423.07853667</v>
      </c>
      <c r="X9" s="20" t="n">
        <v>7.36148118</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(114.0/B11*100)</f>
        <v/>
      </c>
      <c r="D11" s="19" t="n">
        <v>6939</v>
      </c>
      <c r="E11" s="18" t="n">
        <v>409.15717421</v>
      </c>
      <c r="F11" s="20" t="n">
        <v>2.88290117</v>
      </c>
      <c r="G11" s="18" t="n">
        <v>421.96206413</v>
      </c>
      <c r="H11" s="20" t="n">
        <v>4.48046238</v>
      </c>
      <c r="I11" s="18" t="n">
        <v>444.52005278</v>
      </c>
      <c r="J11" s="20" t="n">
        <v>4.32912439</v>
      </c>
      <c r="K11" s="18" t="n">
        <v>443.37607808</v>
      </c>
      <c r="L11" s="20" t="n">
        <v>4.27306246</v>
      </c>
      <c r="M11" s="18" t="n">
        <v>443.24952523</v>
      </c>
      <c r="N11" s="20" t="n">
        <v>5.5533741</v>
      </c>
      <c r="O11" s="18" t="n">
        <v>327.62067624</v>
      </c>
      <c r="P11" s="20" t="n">
        <v>23.85874784</v>
      </c>
      <c r="Q11" s="18" t="s">
        <v>182</v>
      </c>
      <c r="R11" s="20" t="s">
        <v>182</v>
      </c>
      <c r="S11" s="18" t="s">
        <v>182</v>
      </c>
      <c r="T11" s="20" t="s">
        <v>182</v>
      </c>
      <c r="U11" s="18" t="s">
        <v>182</v>
      </c>
      <c r="V11" s="20" t="s">
        <v>182</v>
      </c>
      <c r="W11" s="18" t="n">
        <v>375.96942555</v>
      </c>
      <c r="X11" s="20" t="n">
        <v>7.65962412</v>
      </c>
    </row>
    <row r="12" spans="1:24">
      <c r="A12" s="15" t="s">
        <v>187</v>
      </c>
      <c r="B12" s="17" t="n">
        <v>6894</v>
      </c>
      <c r="C12" s="18">
        <f>(127.0/B12*100)</f>
        <v/>
      </c>
      <c r="D12" s="19" t="n">
        <v>6767</v>
      </c>
      <c r="E12" s="18" t="n">
        <v>492.38739526</v>
      </c>
      <c r="F12" s="20" t="n">
        <v>2.57518672</v>
      </c>
      <c r="G12" s="18" t="n">
        <v>499.76977463</v>
      </c>
      <c r="H12" s="20" t="n">
        <v>3.75342409</v>
      </c>
      <c r="I12" s="18" t="n">
        <v>512.05646825</v>
      </c>
      <c r="J12" s="20" t="n">
        <v>3.2786076</v>
      </c>
      <c r="K12" s="18" t="n">
        <v>511.81088518</v>
      </c>
      <c r="L12" s="20" t="n">
        <v>4.44710194</v>
      </c>
      <c r="M12" s="18" t="n">
        <v>498.18031065</v>
      </c>
      <c r="N12" s="20" t="n">
        <v>4.51905775</v>
      </c>
      <c r="O12" s="18" t="n">
        <v>428.30653466</v>
      </c>
      <c r="P12" s="20" t="n">
        <v>25.45177241</v>
      </c>
      <c r="Q12" s="18" t="s">
        <v>182</v>
      </c>
      <c r="R12" s="20" t="s">
        <v>182</v>
      </c>
      <c r="S12" s="18" t="n">
        <v>340.98506961</v>
      </c>
      <c r="T12" s="20" t="n">
        <v>12.52444664</v>
      </c>
      <c r="U12" s="18" t="s">
        <v>182</v>
      </c>
      <c r="V12" s="20" t="s">
        <v>182</v>
      </c>
      <c r="W12" s="18" t="n">
        <v>414.60751897</v>
      </c>
      <c r="X12" s="20" t="n">
        <v>7.20193505</v>
      </c>
    </row>
    <row r="13" spans="1:24">
      <c r="A13" s="15" t="s">
        <v>188</v>
      </c>
      <c r="B13" s="17" t="n">
        <v>7161</v>
      </c>
      <c r="C13" s="18">
        <f>(315.0/B13*100)</f>
        <v/>
      </c>
      <c r="D13" s="19" t="n">
        <v>6846</v>
      </c>
      <c r="E13" s="18" t="n">
        <v>515.29149714</v>
      </c>
      <c r="F13" s="20" t="n">
        <v>2.6297155</v>
      </c>
      <c r="G13" s="18" t="n">
        <v>525.36344835</v>
      </c>
      <c r="H13" s="20" t="n">
        <v>4.63389473</v>
      </c>
      <c r="I13" s="18" t="n">
        <v>525.2729923099999</v>
      </c>
      <c r="J13" s="20" t="n">
        <v>4.10384692</v>
      </c>
      <c r="K13" s="18" t="n">
        <v>532.94386265</v>
      </c>
      <c r="L13" s="20" t="n">
        <v>4.69215674</v>
      </c>
      <c r="M13" s="18" t="n">
        <v>510.23455951</v>
      </c>
      <c r="N13" s="20" t="n">
        <v>5.13451074</v>
      </c>
      <c r="O13" s="18" t="n">
        <v>403.46505939</v>
      </c>
      <c r="P13" s="20" t="n">
        <v>16.7949963</v>
      </c>
      <c r="Q13" s="18" t="s">
        <v>182</v>
      </c>
      <c r="R13" s="20" t="s">
        <v>182</v>
      </c>
      <c r="S13" s="18" t="n">
        <v>447.51533769</v>
      </c>
      <c r="T13" s="20" t="n">
        <v>5.97365007</v>
      </c>
      <c r="U13" s="18" t="s">
        <v>182</v>
      </c>
      <c r="V13" s="20" t="s">
        <v>182</v>
      </c>
      <c r="W13" s="18" t="n">
        <v>445.1588362</v>
      </c>
      <c r="X13" s="20" t="n">
        <v>6.27475887</v>
      </c>
    </row>
    <row r="14" spans="1:24">
      <c r="A14" s="15" t="s">
        <v>189</v>
      </c>
      <c r="B14" s="17" t="n">
        <v>5587</v>
      </c>
      <c r="C14" s="18">
        <f>(192.0/B14*100)</f>
        <v/>
      </c>
      <c r="D14" s="19" t="n">
        <v>5395</v>
      </c>
      <c r="E14" s="18" t="n">
        <v>515.2209090699999</v>
      </c>
      <c r="F14" s="20" t="n">
        <v>2.74504011</v>
      </c>
      <c r="G14" s="18" t="n">
        <v>521.64349185</v>
      </c>
      <c r="H14" s="20" t="n">
        <v>3.39829429</v>
      </c>
      <c r="I14" s="18" t="n">
        <v>530.76702577</v>
      </c>
      <c r="J14" s="20" t="n">
        <v>3.79525175</v>
      </c>
      <c r="K14" s="18" t="n">
        <v>532.61164883</v>
      </c>
      <c r="L14" s="20" t="n">
        <v>3.32732912</v>
      </c>
      <c r="M14" s="18" t="n">
        <v>517.89848419</v>
      </c>
      <c r="N14" s="20" t="n">
        <v>5.08537806</v>
      </c>
      <c r="O14" s="18" t="n">
        <v>422.7798821</v>
      </c>
      <c r="P14" s="20" t="n">
        <v>14.90176457</v>
      </c>
      <c r="Q14" s="18" t="s">
        <v>182</v>
      </c>
      <c r="R14" s="20" t="s">
        <v>182</v>
      </c>
      <c r="S14" s="18" t="s">
        <v>182</v>
      </c>
      <c r="T14" s="20" t="s">
        <v>182</v>
      </c>
      <c r="U14" s="18" t="s">
        <v>182</v>
      </c>
      <c r="V14" s="20" t="s">
        <v>182</v>
      </c>
      <c r="W14" s="18" t="n">
        <v>463.23708513</v>
      </c>
      <c r="X14" s="20" t="n">
        <v>10.17981453</v>
      </c>
    </row>
    <row r="15" spans="1:24">
      <c r="A15" s="15" t="s">
        <v>190</v>
      </c>
      <c r="B15" s="17" t="n">
        <v>5882</v>
      </c>
      <c r="C15" s="18">
        <f>(145.0/B15*100)</f>
        <v/>
      </c>
      <c r="D15" s="19" t="n">
        <v>5737</v>
      </c>
      <c r="E15" s="18" t="n">
        <v>512.02923498</v>
      </c>
      <c r="F15" s="20" t="n">
        <v>3.39115635</v>
      </c>
      <c r="G15" s="18" t="n">
        <v>513.56242968</v>
      </c>
      <c r="H15" s="20" t="n">
        <v>3.69272695</v>
      </c>
      <c r="I15" s="18" t="n">
        <v>519.33075316</v>
      </c>
      <c r="J15" s="20" t="n">
        <v>2.93132237</v>
      </c>
      <c r="K15" s="18" t="n">
        <v>521.8315377599999</v>
      </c>
      <c r="L15" s="20" t="n">
        <v>3.39844873</v>
      </c>
      <c r="M15" s="18" t="n">
        <v>508.6916192</v>
      </c>
      <c r="N15" s="20" t="n">
        <v>4.72975455</v>
      </c>
      <c r="O15" s="18" t="n">
        <v>390.64671061</v>
      </c>
      <c r="P15" s="20" t="n">
        <v>25.21597104</v>
      </c>
      <c r="Q15" s="18" t="s">
        <v>182</v>
      </c>
      <c r="R15" s="20" t="s">
        <v>182</v>
      </c>
      <c r="S15" s="18" t="n">
        <v>368.85220715</v>
      </c>
      <c r="T15" s="20" t="n">
        <v>14.5875493</v>
      </c>
      <c r="U15" s="18" t="s">
        <v>182</v>
      </c>
      <c r="V15" s="20" t="s">
        <v>182</v>
      </c>
      <c r="W15" s="18" t="n">
        <v>459.52791812</v>
      </c>
      <c r="X15" s="20" t="n">
        <v>9.718432180000001</v>
      </c>
    </row>
    <row r="16" spans="1:24">
      <c r="A16" s="15" t="s">
        <v>191</v>
      </c>
      <c r="B16" s="17" t="n">
        <v>6108</v>
      </c>
      <c r="C16" s="18">
        <f>(258.0/B16*100)</f>
        <v/>
      </c>
      <c r="D16" s="19" t="n">
        <v>5850</v>
      </c>
      <c r="E16" s="18" t="n">
        <v>493.29564715</v>
      </c>
      <c r="F16" s="20" t="n">
        <v>2.95398456</v>
      </c>
      <c r="G16" s="18" t="n">
        <v>509.74864572</v>
      </c>
      <c r="H16" s="20" t="n">
        <v>3.75499957</v>
      </c>
      <c r="I16" s="18" t="n">
        <v>513.0271692600001</v>
      </c>
      <c r="J16" s="20" t="n">
        <v>2.86337212</v>
      </c>
      <c r="K16" s="18" t="n">
        <v>515.38236698</v>
      </c>
      <c r="L16" s="20" t="n">
        <v>3.86986946</v>
      </c>
      <c r="M16" s="18" t="n">
        <v>491.17600371</v>
      </c>
      <c r="N16" s="20" t="n">
        <v>4.49547235</v>
      </c>
      <c r="O16" s="18" t="n">
        <v>357.17090442</v>
      </c>
      <c r="P16" s="20" t="n">
        <v>17.03892866</v>
      </c>
      <c r="Q16" s="18" t="s">
        <v>182</v>
      </c>
      <c r="R16" s="20" t="s">
        <v>182</v>
      </c>
      <c r="S16" s="18" t="s">
        <v>182</v>
      </c>
      <c r="T16" s="20" t="s">
        <v>182</v>
      </c>
      <c r="U16" s="18" t="s">
        <v>182</v>
      </c>
      <c r="V16" s="20" t="s">
        <v>182</v>
      </c>
      <c r="W16" s="18" t="n">
        <v>402.32719924</v>
      </c>
      <c r="X16" s="20" t="n">
        <v>7.48272228</v>
      </c>
    </row>
    <row r="17" spans="1:24">
      <c r="A17" s="15" t="s">
        <v>192</v>
      </c>
      <c r="B17" s="17" t="n">
        <v>6504</v>
      </c>
      <c r="C17" s="18">
        <f>(784.0/B17*100)</f>
        <v/>
      </c>
      <c r="D17" s="19" t="n">
        <v>5720</v>
      </c>
      <c r="E17" s="18" t="n">
        <v>507.12626744</v>
      </c>
      <c r="F17" s="20" t="n">
        <v>2.96350877</v>
      </c>
      <c r="G17" s="18" t="n">
        <v>516.09897301</v>
      </c>
      <c r="H17" s="20" t="n">
        <v>4.77626832</v>
      </c>
      <c r="I17" s="18" t="n">
        <v>524.14232497</v>
      </c>
      <c r="J17" s="20" t="n">
        <v>4.37934646</v>
      </c>
      <c r="K17" s="18" t="n">
        <v>529.4601261400001</v>
      </c>
      <c r="L17" s="20" t="n">
        <v>4.89060274</v>
      </c>
      <c r="M17" s="18" t="n">
        <v>503.29370917</v>
      </c>
      <c r="N17" s="20" t="n">
        <v>7.23623899</v>
      </c>
      <c r="O17" s="18" t="s">
        <v>182</v>
      </c>
      <c r="P17" s="20" t="s">
        <v>182</v>
      </c>
      <c r="Q17" s="18" t="s">
        <v>182</v>
      </c>
      <c r="R17" s="20" t="s">
        <v>182</v>
      </c>
      <c r="S17" s="18" t="n">
        <v>362.96139732</v>
      </c>
      <c r="T17" s="20" t="n">
        <v>12.64520278</v>
      </c>
      <c r="U17" s="18" t="s">
        <v>182</v>
      </c>
      <c r="V17" s="20" t="s">
        <v>182</v>
      </c>
      <c r="W17" s="18" t="n">
        <v>450.89079574</v>
      </c>
      <c r="X17" s="20" t="n">
        <v>10.71942007</v>
      </c>
    </row>
    <row r="18" spans="1:24">
      <c r="A18" s="15" t="s">
        <v>193</v>
      </c>
      <c r="B18" s="17" t="n">
        <v>5532</v>
      </c>
      <c r="C18" s="18">
        <f>(39.0/B18*100)</f>
        <v/>
      </c>
      <c r="D18" s="19" t="n">
        <v>5493</v>
      </c>
      <c r="E18" s="18" t="n">
        <v>446.48261628</v>
      </c>
      <c r="F18" s="20" t="n">
        <v>4.38852903</v>
      </c>
      <c r="G18" s="18" t="n">
        <v>453.33786284</v>
      </c>
      <c r="H18" s="20" t="n">
        <v>4.69003259</v>
      </c>
      <c r="I18" s="18" t="n">
        <v>469.91730448</v>
      </c>
      <c r="J18" s="20" t="n">
        <v>4.3208533</v>
      </c>
      <c r="K18" s="18" t="n">
        <v>473.48086658</v>
      </c>
      <c r="L18" s="20" t="n">
        <v>4.95885158</v>
      </c>
      <c r="M18" s="18" t="n">
        <v>451.48584524</v>
      </c>
      <c r="N18" s="20" t="n">
        <v>5.69852949</v>
      </c>
      <c r="O18" s="18" t="n">
        <v>358.73236946</v>
      </c>
      <c r="P18" s="20" t="n">
        <v>16.39771243</v>
      </c>
      <c r="Q18" s="18" t="s">
        <v>182</v>
      </c>
      <c r="R18" s="20" t="s">
        <v>182</v>
      </c>
      <c r="S18" s="18" t="s">
        <v>182</v>
      </c>
      <c r="T18" s="20" t="s">
        <v>182</v>
      </c>
      <c r="U18" s="18" t="s">
        <v>182</v>
      </c>
      <c r="V18" s="20" t="s">
        <v>182</v>
      </c>
      <c r="W18" s="18" t="n">
        <v>399.86909658</v>
      </c>
      <c r="X18" s="20" t="n">
        <v>8.48317885</v>
      </c>
    </row>
    <row r="19" spans="1:24">
      <c r="A19" s="15" t="s">
        <v>194</v>
      </c>
      <c r="B19" s="17" t="n">
        <v>5658</v>
      </c>
      <c r="C19" s="18">
        <f>(137.0/B19*100)</f>
        <v/>
      </c>
      <c r="D19" s="19" t="n">
        <v>5521</v>
      </c>
      <c r="E19" s="18" t="n">
        <v>472.77454575</v>
      </c>
      <c r="F19" s="20" t="n">
        <v>3.57395522</v>
      </c>
      <c r="G19" s="18" t="n">
        <v>482.87623152</v>
      </c>
      <c r="H19" s="20" t="n">
        <v>4.10551639</v>
      </c>
      <c r="I19" s="18" t="n">
        <v>497.5482961</v>
      </c>
      <c r="J19" s="20" t="n">
        <v>4.20796323</v>
      </c>
      <c r="K19" s="18" t="n">
        <v>481.32548104</v>
      </c>
      <c r="L19" s="20" t="n">
        <v>4.43434024</v>
      </c>
      <c r="M19" s="18" t="n">
        <v>472.71577833</v>
      </c>
      <c r="N19" s="20" t="n">
        <v>5.04248547</v>
      </c>
      <c r="O19" s="18" t="n">
        <v>385.76858232</v>
      </c>
      <c r="P19" s="20" t="n">
        <v>18.33358349</v>
      </c>
      <c r="Q19" s="18" t="s">
        <v>182</v>
      </c>
      <c r="R19" s="20" t="s">
        <v>182</v>
      </c>
      <c r="S19" s="18" t="s">
        <v>182</v>
      </c>
      <c r="T19" s="20" t="s">
        <v>182</v>
      </c>
      <c r="U19" s="18" t="s">
        <v>182</v>
      </c>
      <c r="V19" s="20" t="s">
        <v>182</v>
      </c>
      <c r="W19" s="18" t="n">
        <v>396.14007162</v>
      </c>
      <c r="X19" s="20" t="n">
        <v>8.12746755</v>
      </c>
    </row>
    <row r="20" spans="1:24">
      <c r="A20" s="15" t="s">
        <v>195</v>
      </c>
      <c r="B20" s="17" t="n">
        <v>3371</v>
      </c>
      <c r="C20" s="18">
        <f>(81.0/B20*100)</f>
        <v/>
      </c>
      <c r="D20" s="19" t="n">
        <v>3290</v>
      </c>
      <c r="E20" s="18" t="n">
        <v>488.08438573</v>
      </c>
      <c r="F20" s="20" t="n">
        <v>2.48200524</v>
      </c>
      <c r="G20" s="18" t="n">
        <v>502.01845479</v>
      </c>
      <c r="H20" s="20" t="n">
        <v>5.78483366</v>
      </c>
      <c r="I20" s="18" t="n">
        <v>490.6575214</v>
      </c>
      <c r="J20" s="20" t="n">
        <v>5.39080835</v>
      </c>
      <c r="K20" s="18" t="n">
        <v>507.69509048</v>
      </c>
      <c r="L20" s="20" t="n">
        <v>5.5242301</v>
      </c>
      <c r="M20" s="18" t="n">
        <v>470.44153528</v>
      </c>
      <c r="N20" s="20" t="n">
        <v>6.35743409</v>
      </c>
      <c r="O20" s="18" t="s">
        <v>182</v>
      </c>
      <c r="P20" s="20" t="s">
        <v>182</v>
      </c>
      <c r="Q20" s="18" t="s">
        <v>182</v>
      </c>
      <c r="R20" s="20" t="s">
        <v>182</v>
      </c>
      <c r="S20" s="18" t="s">
        <v>182</v>
      </c>
      <c r="T20" s="20" t="s">
        <v>182</v>
      </c>
      <c r="U20" s="18" t="s">
        <v>182</v>
      </c>
      <c r="V20" s="20" t="s">
        <v>182</v>
      </c>
      <c r="W20" s="18" t="n">
        <v>422.26197008</v>
      </c>
      <c r="X20" s="20" t="n">
        <v>11.79463605</v>
      </c>
    </row>
    <row r="21" spans="1:24">
      <c r="A21" s="15" t="s">
        <v>196</v>
      </c>
      <c r="B21" s="17" t="n">
        <v>5741</v>
      </c>
      <c r="C21" s="18">
        <f>(79.0/B21*100)</f>
        <v/>
      </c>
      <c r="D21" s="19" t="n">
        <v>5662</v>
      </c>
      <c r="E21" s="18" t="n">
        <v>494.41194291</v>
      </c>
      <c r="F21" s="20" t="n">
        <v>2.4332946</v>
      </c>
      <c r="G21" s="18" t="n">
        <v>507.87370472</v>
      </c>
      <c r="H21" s="20" t="n">
        <v>3.91722171</v>
      </c>
      <c r="I21" s="18" t="n">
        <v>520.34479736</v>
      </c>
      <c r="J21" s="20" t="n">
        <v>3.01442796</v>
      </c>
      <c r="K21" s="18" t="n">
        <v>515.41805142</v>
      </c>
      <c r="L21" s="20" t="n">
        <v>3.7770282</v>
      </c>
      <c r="M21" s="18" t="n">
        <v>494.39005525</v>
      </c>
      <c r="N21" s="20" t="n">
        <v>6.7172787</v>
      </c>
      <c r="O21" s="18" t="n">
        <v>424.8487347</v>
      </c>
      <c r="P21" s="20" t="n">
        <v>29.04056888</v>
      </c>
      <c r="Q21" s="18" t="s">
        <v>182</v>
      </c>
      <c r="R21" s="20" t="s">
        <v>182</v>
      </c>
      <c r="S21" s="18" t="s">
        <v>182</v>
      </c>
      <c r="T21" s="20" t="s">
        <v>182</v>
      </c>
      <c r="U21" s="18" t="s">
        <v>182</v>
      </c>
      <c r="V21" s="20" t="s">
        <v>182</v>
      </c>
      <c r="W21" s="18" t="n">
        <v>457.33973349</v>
      </c>
      <c r="X21" s="20" t="n">
        <v>6.36371926</v>
      </c>
    </row>
    <row r="22" spans="1:24">
      <c r="A22" s="15" t="s">
        <v>197</v>
      </c>
      <c r="B22" s="17" t="n">
        <v>6598</v>
      </c>
      <c r="C22" s="18">
        <f>(100.0/B22*100)</f>
        <v/>
      </c>
      <c r="D22" s="19" t="n">
        <v>6498</v>
      </c>
      <c r="E22" s="18" t="n">
        <v>481.24252927</v>
      </c>
      <c r="F22" s="20" t="n">
        <v>4.56769347</v>
      </c>
      <c r="G22" s="18" t="n">
        <v>472.99158733</v>
      </c>
      <c r="H22" s="20" t="n">
        <v>6.16479214</v>
      </c>
      <c r="I22" s="18" t="n">
        <v>486.93835575</v>
      </c>
      <c r="J22" s="20" t="n">
        <v>6.36488492</v>
      </c>
      <c r="K22" s="18" t="n">
        <v>493.30810025</v>
      </c>
      <c r="L22" s="20" t="n">
        <v>5.92804351</v>
      </c>
      <c r="M22" s="18" t="n">
        <v>475.89238096</v>
      </c>
      <c r="N22" s="20" t="n">
        <v>6.75569186</v>
      </c>
      <c r="O22" s="18" t="n">
        <v>353.48150344</v>
      </c>
      <c r="P22" s="20" t="n">
        <v>10.04320883</v>
      </c>
      <c r="Q22" s="18" t="s">
        <v>182</v>
      </c>
      <c r="R22" s="20" t="s">
        <v>182</v>
      </c>
      <c r="S22" s="18" t="n">
        <v>465.3184081</v>
      </c>
      <c r="T22" s="20" t="n">
        <v>9.52311205</v>
      </c>
      <c r="U22" s="18" t="s">
        <v>182</v>
      </c>
      <c r="V22" s="20" t="s">
        <v>182</v>
      </c>
      <c r="W22" s="18" t="n">
        <v>385.68832933</v>
      </c>
      <c r="X22" s="20" t="n">
        <v>7.94122418</v>
      </c>
    </row>
    <row r="23" spans="1:24">
      <c r="A23" s="15" t="s">
        <v>198</v>
      </c>
      <c r="B23" s="17" t="n">
        <v>11583</v>
      </c>
      <c r="C23" s="18">
        <f>(512.0/B23*100)</f>
        <v/>
      </c>
      <c r="D23" s="19" t="n">
        <v>11071</v>
      </c>
      <c r="E23" s="18" t="n">
        <v>470.10472689</v>
      </c>
      <c r="F23" s="20" t="n">
        <v>3.4539831</v>
      </c>
      <c r="G23" s="18" t="n">
        <v>492.0774051</v>
      </c>
      <c r="H23" s="20" t="n">
        <v>5.03358652</v>
      </c>
      <c r="I23" s="18" t="n">
        <v>514.40162944</v>
      </c>
      <c r="J23" s="20" t="n">
        <v>4.579916</v>
      </c>
      <c r="K23" s="18" t="n">
        <v>511.60789013</v>
      </c>
      <c r="L23" s="20" t="n">
        <v>4.3985769</v>
      </c>
      <c r="M23" s="18" t="n">
        <v>512.25581316</v>
      </c>
      <c r="N23" s="20" t="n">
        <v>5.51558152</v>
      </c>
      <c r="O23" s="18" t="n">
        <v>458.71026959</v>
      </c>
      <c r="P23" s="20" t="n">
        <v>19.55759787</v>
      </c>
      <c r="Q23" s="18" t="s">
        <v>182</v>
      </c>
      <c r="R23" s="20" t="s">
        <v>182</v>
      </c>
      <c r="S23" s="18" t="s">
        <v>182</v>
      </c>
      <c r="T23" s="20" t="s">
        <v>182</v>
      </c>
      <c r="U23" s="18" t="s">
        <v>182</v>
      </c>
      <c r="V23" s="20" t="s">
        <v>182</v>
      </c>
      <c r="W23" s="18" t="n">
        <v>433.02601873</v>
      </c>
      <c r="X23" s="20" t="n">
        <v>7.20373224</v>
      </c>
    </row>
    <row r="24" spans="1:24">
      <c r="A24" s="15" t="s">
        <v>199</v>
      </c>
      <c r="B24" s="17" t="n">
        <v>6647</v>
      </c>
      <c r="C24" s="18">
        <f>(17.0/B24*100)</f>
        <v/>
      </c>
      <c r="D24" s="19" t="n">
        <v>6630</v>
      </c>
      <c r="E24" s="18" t="n">
        <v>519.39623271</v>
      </c>
      <c r="F24" s="20" t="n">
        <v>3.57174787</v>
      </c>
      <c r="G24" s="18" t="n">
        <v>533.27422796</v>
      </c>
      <c r="H24" s="20" t="n">
        <v>5.60503677</v>
      </c>
      <c r="I24" s="18" t="n">
        <v>537.62149835</v>
      </c>
      <c r="J24" s="20" t="n">
        <v>3.49286036</v>
      </c>
      <c r="K24" s="18" t="n">
        <v>548.24379362</v>
      </c>
      <c r="L24" s="20" t="n">
        <v>4.27052915</v>
      </c>
      <c r="M24" s="18" t="n">
        <v>538.4384401999999</v>
      </c>
      <c r="N24" s="20" t="n">
        <v>3.82659487</v>
      </c>
      <c r="O24" s="18" t="n">
        <v>437.355754</v>
      </c>
      <c r="P24" s="20" t="n">
        <v>17.09724105</v>
      </c>
      <c r="Q24" s="18" t="s">
        <v>182</v>
      </c>
      <c r="R24" s="20" t="s">
        <v>182</v>
      </c>
      <c r="S24" s="18" t="s">
        <v>182</v>
      </c>
      <c r="T24" s="20" t="s">
        <v>182</v>
      </c>
      <c r="U24" s="18" t="s">
        <v>182</v>
      </c>
      <c r="V24" s="20" t="s">
        <v>182</v>
      </c>
      <c r="W24" s="18" t="n">
        <v>447.85628996</v>
      </c>
      <c r="X24" s="20" t="n">
        <v>17.86862253</v>
      </c>
    </row>
    <row r="25" spans="1:24">
      <c r="A25" s="15" t="s">
        <v>200</v>
      </c>
      <c r="B25" s="17" t="n">
        <v>5581</v>
      </c>
      <c r="C25" s="18">
        <f>(28.0/B25*100)</f>
        <v/>
      </c>
      <c r="D25" s="19" t="n">
        <v>5553</v>
      </c>
      <c r="E25" s="18" t="n">
        <v>528.47320709</v>
      </c>
      <c r="F25" s="20" t="n">
        <v>3.94261262</v>
      </c>
      <c r="G25" s="18" t="n">
        <v>526.14078413</v>
      </c>
      <c r="H25" s="20" t="n">
        <v>6.0356547</v>
      </c>
      <c r="I25" s="18" t="n">
        <v>518.29769114</v>
      </c>
      <c r="J25" s="20" t="n">
        <v>5.49770778</v>
      </c>
      <c r="K25" s="18" t="n">
        <v>518.54724036</v>
      </c>
      <c r="L25" s="20" t="n">
        <v>5.7771668</v>
      </c>
      <c r="M25" s="18" t="n">
        <v>520.3018338099999</v>
      </c>
      <c r="N25" s="20" t="n">
        <v>7.9963234</v>
      </c>
      <c r="O25" s="18" t="n">
        <v>392.05635972</v>
      </c>
      <c r="P25" s="20" t="n">
        <v>35.90323828</v>
      </c>
      <c r="Q25" s="18" t="s">
        <v>182</v>
      </c>
      <c r="R25" s="20" t="s">
        <v>182</v>
      </c>
      <c r="S25" s="18" t="s">
        <v>182</v>
      </c>
      <c r="T25" s="20" t="s">
        <v>182</v>
      </c>
      <c r="U25" s="18" t="s">
        <v>182</v>
      </c>
      <c r="V25" s="20" t="s">
        <v>182</v>
      </c>
      <c r="W25" s="18" t="n">
        <v>472.26615327</v>
      </c>
      <c r="X25" s="20" t="n">
        <v>26.10291767</v>
      </c>
    </row>
    <row r="26" spans="1:24">
      <c r="A26" s="15" t="s">
        <v>201</v>
      </c>
      <c r="B26" s="17" t="n">
        <v>4869</v>
      </c>
      <c r="C26" s="18">
        <f>(100.0/B26*100)</f>
        <v/>
      </c>
      <c r="D26" s="19" t="n">
        <v>4769</v>
      </c>
      <c r="E26" s="18" t="n">
        <v>482.86778834</v>
      </c>
      <c r="F26" s="20" t="n">
        <v>2.70985106</v>
      </c>
      <c r="G26" s="18" t="n">
        <v>482.00673594</v>
      </c>
      <c r="H26" s="20" t="n">
        <v>3.74099367</v>
      </c>
      <c r="I26" s="18" t="n">
        <v>490.91631096</v>
      </c>
      <c r="J26" s="20" t="n">
        <v>4.4501394</v>
      </c>
      <c r="K26" s="18" t="n">
        <v>486.611725</v>
      </c>
      <c r="L26" s="20" t="n">
        <v>3.6379707</v>
      </c>
      <c r="M26" s="18" t="n">
        <v>482.63952637</v>
      </c>
      <c r="N26" s="20" t="n">
        <v>4.69109653</v>
      </c>
      <c r="O26" s="18" t="s">
        <v>182</v>
      </c>
      <c r="P26" s="20" t="s">
        <v>182</v>
      </c>
      <c r="Q26" s="18" t="s">
        <v>182</v>
      </c>
      <c r="R26" s="20" t="s">
        <v>182</v>
      </c>
      <c r="S26" s="18" t="s">
        <v>182</v>
      </c>
      <c r="T26" s="20" t="s">
        <v>182</v>
      </c>
      <c r="U26" s="18" t="s">
        <v>182</v>
      </c>
      <c r="V26" s="20" t="s">
        <v>182</v>
      </c>
      <c r="W26" s="18" t="n">
        <v>421.25906495</v>
      </c>
      <c r="X26" s="20" t="n">
        <v>9.284451929999999</v>
      </c>
    </row>
    <row r="27" spans="1:24">
      <c r="A27" s="15" t="s">
        <v>202</v>
      </c>
      <c r="B27" s="17" t="n">
        <v>5299</v>
      </c>
      <c r="C27" s="18">
        <f>(174.0/B27*100)</f>
        <v/>
      </c>
      <c r="D27" s="19" t="n">
        <v>5125</v>
      </c>
      <c r="E27" s="18" t="n">
        <v>487.76668392</v>
      </c>
      <c r="F27" s="20" t="n">
        <v>2.22438455</v>
      </c>
      <c r="G27" s="18" t="n">
        <v>491.77285824</v>
      </c>
      <c r="H27" s="20" t="n">
        <v>3.97281795</v>
      </c>
      <c r="I27" s="18" t="n">
        <v>501.6500282</v>
      </c>
      <c r="J27" s="20" t="n">
        <v>3.78482058</v>
      </c>
      <c r="K27" s="18" t="n">
        <v>510.82263131</v>
      </c>
      <c r="L27" s="20" t="n">
        <v>3.71881941</v>
      </c>
      <c r="M27" s="18" t="n">
        <v>479.38658533</v>
      </c>
      <c r="N27" s="20" t="n">
        <v>5.47668068</v>
      </c>
      <c r="O27" s="18" t="n">
        <v>433.74807221</v>
      </c>
      <c r="P27" s="20" t="n">
        <v>14.3856779</v>
      </c>
      <c r="Q27" s="18" t="s">
        <v>182</v>
      </c>
      <c r="R27" s="20" t="s">
        <v>182</v>
      </c>
      <c r="S27" s="18" t="s">
        <v>182</v>
      </c>
      <c r="T27" s="20" t="s">
        <v>182</v>
      </c>
      <c r="U27" s="18" t="s">
        <v>182</v>
      </c>
      <c r="V27" s="20" t="s">
        <v>182</v>
      </c>
      <c r="W27" s="18" t="n">
        <v>414.33510158</v>
      </c>
      <c r="X27" s="20" t="n">
        <v>4.67486438</v>
      </c>
    </row>
    <row r="28" spans="1:24">
      <c r="A28" s="15" t="s">
        <v>203</v>
      </c>
      <c r="B28" s="17" t="n">
        <v>7568</v>
      </c>
      <c r="C28" s="18">
        <f>(134.0/B28*100)</f>
        <v/>
      </c>
      <c r="D28" s="19" t="n">
        <v>7434</v>
      </c>
      <c r="E28" s="18" t="n">
        <v>404.22572762</v>
      </c>
      <c r="F28" s="20" t="n">
        <v>2.36418098</v>
      </c>
      <c r="G28" s="18" t="n">
        <v>408.06746262</v>
      </c>
      <c r="H28" s="20" t="n">
        <v>3.87390148</v>
      </c>
      <c r="I28" s="18" t="n">
        <v>426.27236914</v>
      </c>
      <c r="J28" s="20" t="n">
        <v>4.09020496</v>
      </c>
      <c r="K28" s="18" t="n">
        <v>424.20014318</v>
      </c>
      <c r="L28" s="20" t="n">
        <v>4.86147241</v>
      </c>
      <c r="M28" s="18" t="n">
        <v>418.37671567</v>
      </c>
      <c r="N28" s="20" t="n">
        <v>5.77528472</v>
      </c>
      <c r="O28" s="18" t="n">
        <v>331.61953229</v>
      </c>
      <c r="P28" s="20" t="n">
        <v>9.41278149</v>
      </c>
      <c r="Q28" s="18" t="s">
        <v>182</v>
      </c>
      <c r="R28" s="20" t="s">
        <v>182</v>
      </c>
      <c r="S28" s="18" t="s">
        <v>182</v>
      </c>
      <c r="T28" s="20" t="s">
        <v>182</v>
      </c>
      <c r="U28" s="18" t="s">
        <v>182</v>
      </c>
      <c r="V28" s="20" t="s">
        <v>182</v>
      </c>
      <c r="W28" s="18" t="n">
        <v>360.17142886</v>
      </c>
      <c r="X28" s="20" t="n">
        <v>12.04274339</v>
      </c>
    </row>
    <row r="29" spans="1:24">
      <c r="A29" s="15" t="s">
        <v>204</v>
      </c>
      <c r="B29" s="17" t="n">
        <v>5385</v>
      </c>
      <c r="C29" s="18">
        <f>(36.0/B29*100)</f>
        <v/>
      </c>
      <c r="D29" s="19" t="n">
        <v>5349</v>
      </c>
      <c r="E29" s="18" t="n">
        <v>510.71323479</v>
      </c>
      <c r="F29" s="20" t="n">
        <v>2.94643847</v>
      </c>
      <c r="G29" s="18" t="n">
        <v>529.63146241</v>
      </c>
      <c r="H29" s="20" t="n">
        <v>4.73898442</v>
      </c>
      <c r="I29" s="18" t="n">
        <v>526.92517198</v>
      </c>
      <c r="J29" s="20" t="n">
        <v>3.75687574</v>
      </c>
      <c r="K29" s="18" t="n">
        <v>529.47129897</v>
      </c>
      <c r="L29" s="20" t="n">
        <v>4.15732551</v>
      </c>
      <c r="M29" s="18" t="n">
        <v>512.28906841</v>
      </c>
      <c r="N29" s="20" t="n">
        <v>5.22871058</v>
      </c>
      <c r="O29" s="18" t="n">
        <v>388.67614524</v>
      </c>
      <c r="P29" s="20" t="n">
        <v>42.43001082</v>
      </c>
      <c r="Q29" s="18" t="s">
        <v>182</v>
      </c>
      <c r="R29" s="20" t="s">
        <v>182</v>
      </c>
      <c r="S29" s="18" t="n">
        <v>335.3902018</v>
      </c>
      <c r="T29" s="20" t="n">
        <v>12.1685767</v>
      </c>
      <c r="U29" s="18" t="s">
        <v>182</v>
      </c>
      <c r="V29" s="20" t="s">
        <v>182</v>
      </c>
      <c r="W29" s="18" t="n">
        <v>419.49128893</v>
      </c>
      <c r="X29" s="20" t="n">
        <v>17.05031598</v>
      </c>
    </row>
    <row r="30" spans="1:24">
      <c r="A30" s="15" t="s">
        <v>205</v>
      </c>
      <c r="B30" s="17" t="n">
        <v>4520</v>
      </c>
      <c r="C30" s="18">
        <f>(546.0/B30*100)</f>
        <v/>
      </c>
      <c r="D30" s="19" t="n">
        <v>3974</v>
      </c>
      <c r="E30" s="18" t="n">
        <v>492.62776959</v>
      </c>
      <c r="F30" s="20" t="n">
        <v>3.42365788</v>
      </c>
      <c r="G30" s="18" t="n">
        <v>496.05900026</v>
      </c>
      <c r="H30" s="20" t="n">
        <v>4.17930865</v>
      </c>
      <c r="I30" s="18" t="n">
        <v>509.40410932</v>
      </c>
      <c r="J30" s="20" t="n">
        <v>4.40634207</v>
      </c>
      <c r="K30" s="18" t="n">
        <v>513.94520816</v>
      </c>
      <c r="L30" s="20" t="n">
        <v>5.75679318</v>
      </c>
      <c r="M30" s="18" t="n">
        <v>498.60545162</v>
      </c>
      <c r="N30" s="20" t="n">
        <v>6.69070622</v>
      </c>
      <c r="O30" s="18" t="n">
        <v>416.62079913</v>
      </c>
      <c r="P30" s="20" t="n">
        <v>23.35845308</v>
      </c>
      <c r="Q30" s="18" t="s">
        <v>182</v>
      </c>
      <c r="R30" s="20" t="s">
        <v>182</v>
      </c>
      <c r="S30" s="18" t="s">
        <v>182</v>
      </c>
      <c r="T30" s="20" t="s">
        <v>182</v>
      </c>
      <c r="U30" s="18" t="s">
        <v>182</v>
      </c>
      <c r="V30" s="20" t="s">
        <v>182</v>
      </c>
      <c r="W30" s="18" t="n">
        <v>416.09889454</v>
      </c>
      <c r="X30" s="20" t="n">
        <v>8.501403509999999</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496.00145326</v>
      </c>
      <c r="F32" s="20" t="n">
        <v>2.87766609</v>
      </c>
      <c r="G32" s="18" t="n">
        <v>504.33790129</v>
      </c>
      <c r="H32" s="20" t="n">
        <v>3.78055639</v>
      </c>
      <c r="I32" s="18" t="n">
        <v>521.75983581</v>
      </c>
      <c r="J32" s="20" t="n">
        <v>4.2351052</v>
      </c>
      <c r="K32" s="18" t="n">
        <v>516.77957557</v>
      </c>
      <c r="L32" s="20" t="n">
        <v>3.99160357</v>
      </c>
      <c r="M32" s="18" t="n">
        <v>502.0747739</v>
      </c>
      <c r="N32" s="20" t="n">
        <v>5.65775576</v>
      </c>
      <c r="O32" s="18" t="n">
        <v>459.37468581</v>
      </c>
      <c r="P32" s="20" t="n">
        <v>28.13902873</v>
      </c>
      <c r="Q32" s="18" t="s">
        <v>182</v>
      </c>
      <c r="R32" s="20" t="s">
        <v>182</v>
      </c>
      <c r="S32" s="18" t="s">
        <v>182</v>
      </c>
      <c r="T32" s="20" t="s">
        <v>182</v>
      </c>
      <c r="U32" s="18" t="s">
        <v>182</v>
      </c>
      <c r="V32" s="20" t="s">
        <v>182</v>
      </c>
      <c r="W32" s="18" t="n">
        <v>428.03318552</v>
      </c>
      <c r="X32" s="20" t="n">
        <v>13.77675049</v>
      </c>
    </row>
    <row r="33" spans="1:24">
      <c r="A33" s="15" t="s">
        <v>208</v>
      </c>
      <c r="B33" s="17" t="n">
        <v>7325</v>
      </c>
      <c r="C33" s="18">
        <f>(235.0/B33*100)</f>
        <v/>
      </c>
      <c r="D33" s="19" t="n">
        <v>7090</v>
      </c>
      <c r="E33" s="18" t="n">
        <v>488.31183567</v>
      </c>
      <c r="F33" s="20" t="n">
        <v>3.18002141</v>
      </c>
      <c r="G33" s="18" t="n">
        <v>505.24162704</v>
      </c>
      <c r="H33" s="20" t="n">
        <v>3.69117685</v>
      </c>
      <c r="I33" s="18" t="n">
        <v>505.14743587</v>
      </c>
      <c r="J33" s="20" t="n">
        <v>3.83134248</v>
      </c>
      <c r="K33" s="18" t="n">
        <v>494.33239959</v>
      </c>
      <c r="L33" s="20" t="n">
        <v>4.6536362</v>
      </c>
      <c r="M33" s="18" t="n">
        <v>479.39759222</v>
      </c>
      <c r="N33" s="20" t="n">
        <v>4.88471233</v>
      </c>
      <c r="O33" s="18" t="n">
        <v>385.2957023</v>
      </c>
      <c r="P33" s="20" t="n">
        <v>29.52119482</v>
      </c>
      <c r="Q33" s="18" t="s">
        <v>182</v>
      </c>
      <c r="R33" s="20" t="s">
        <v>182</v>
      </c>
      <c r="S33" s="18" t="s">
        <v>182</v>
      </c>
      <c r="T33" s="20" t="s">
        <v>182</v>
      </c>
      <c r="U33" s="18" t="s">
        <v>182</v>
      </c>
      <c r="V33" s="20" t="s">
        <v>182</v>
      </c>
      <c r="W33" s="18" t="n">
        <v>431.82840041</v>
      </c>
      <c r="X33" s="20" t="n">
        <v>10.64696424</v>
      </c>
    </row>
    <row r="34" spans="1:24">
      <c r="A34" s="15" t="s">
        <v>209</v>
      </c>
      <c r="B34" s="17" t="n">
        <v>6350</v>
      </c>
      <c r="C34" s="18">
        <f>(86.0/B34*100)</f>
        <v/>
      </c>
      <c r="D34" s="19" t="n">
        <v>6264</v>
      </c>
      <c r="E34" s="18" t="n">
        <v>479.17228076</v>
      </c>
      <c r="F34" s="20" t="n">
        <v>2.76888793</v>
      </c>
      <c r="G34" s="18" t="n">
        <v>477.4944316</v>
      </c>
      <c r="H34" s="20" t="n">
        <v>4.24189725</v>
      </c>
      <c r="I34" s="18" t="n">
        <v>501.53374271</v>
      </c>
      <c r="J34" s="20" t="n">
        <v>3.77976607</v>
      </c>
      <c r="K34" s="18" t="n">
        <v>495.14565732</v>
      </c>
      <c r="L34" s="20" t="n">
        <v>4.66421669</v>
      </c>
      <c r="M34" s="18" t="n">
        <v>484.99192256</v>
      </c>
      <c r="N34" s="20" t="n">
        <v>5.21798032</v>
      </c>
      <c r="O34" s="18" t="n">
        <v>379.07328183</v>
      </c>
      <c r="P34" s="20" t="n">
        <v>14.0777645</v>
      </c>
      <c r="Q34" s="18" t="s">
        <v>182</v>
      </c>
      <c r="R34" s="20" t="s">
        <v>182</v>
      </c>
      <c r="S34" s="18" t="n">
        <v>336.51078337</v>
      </c>
      <c r="T34" s="20" t="n">
        <v>12.24828707</v>
      </c>
      <c r="U34" s="18" t="s">
        <v>182</v>
      </c>
      <c r="V34" s="20" t="s">
        <v>182</v>
      </c>
      <c r="W34" s="18" t="n">
        <v>390.92262734</v>
      </c>
      <c r="X34" s="20" t="n">
        <v>9.77917781</v>
      </c>
    </row>
    <row r="35" spans="1:24">
      <c r="A35" s="15" t="s">
        <v>210</v>
      </c>
      <c r="B35" s="17" t="n">
        <v>6406</v>
      </c>
      <c r="C35" s="18">
        <f>(69.0/B35*100)</f>
        <v/>
      </c>
      <c r="D35" s="19" t="n">
        <v>6337</v>
      </c>
      <c r="E35" s="18" t="n">
        <v>513.42280363</v>
      </c>
      <c r="F35" s="20" t="n">
        <v>2.38575675</v>
      </c>
      <c r="G35" s="18" t="n">
        <v>509.58793924</v>
      </c>
      <c r="H35" s="20" t="n">
        <v>4.25656847</v>
      </c>
      <c r="I35" s="18" t="n">
        <v>531.05850375</v>
      </c>
      <c r="J35" s="20" t="n">
        <v>3.59448819</v>
      </c>
      <c r="K35" s="18" t="n">
        <v>508.40702839</v>
      </c>
      <c r="L35" s="20" t="n">
        <v>3.92550733</v>
      </c>
      <c r="M35" s="18" t="n">
        <v>507.80723052</v>
      </c>
      <c r="N35" s="20" t="n">
        <v>4.46651741</v>
      </c>
      <c r="O35" s="18" t="n">
        <v>456.28947541</v>
      </c>
      <c r="P35" s="20" t="n">
        <v>18.93491365</v>
      </c>
      <c r="Q35" s="18" t="s">
        <v>182</v>
      </c>
      <c r="R35" s="20" t="s">
        <v>182</v>
      </c>
      <c r="S35" s="18" t="n">
        <v>349.78970242</v>
      </c>
      <c r="T35" s="20" t="n">
        <v>6.90672373</v>
      </c>
      <c r="U35" s="18" t="s">
        <v>182</v>
      </c>
      <c r="V35" s="20" t="s">
        <v>182</v>
      </c>
      <c r="W35" s="18" t="n">
        <v>441.03268939</v>
      </c>
      <c r="X35" s="20" t="n">
        <v>8.4618214</v>
      </c>
    </row>
    <row r="36" spans="1:24">
      <c r="A36" s="15" t="s">
        <v>211</v>
      </c>
      <c r="B36" s="17" t="n">
        <v>6736</v>
      </c>
      <c r="C36" s="18">
        <f>(49.0/B36*100)</f>
        <v/>
      </c>
      <c r="D36" s="19" t="n">
        <v>6687</v>
      </c>
      <c r="E36" s="18" t="n">
        <v>477.5947694</v>
      </c>
      <c r="F36" s="20" t="n">
        <v>2.8544378</v>
      </c>
      <c r="G36" s="18" t="n">
        <v>491.78633978</v>
      </c>
      <c r="H36" s="20" t="n">
        <v>4.23383784</v>
      </c>
      <c r="I36" s="18" t="n">
        <v>507.68028977</v>
      </c>
      <c r="J36" s="20" t="n">
        <v>3.33212119</v>
      </c>
      <c r="K36" s="18" t="n">
        <v>496.3865002</v>
      </c>
      <c r="L36" s="20" t="n">
        <v>4.35795257</v>
      </c>
      <c r="M36" s="18" t="n">
        <v>486.45907342</v>
      </c>
      <c r="N36" s="20" t="n">
        <v>6.77944206</v>
      </c>
      <c r="O36" s="18" t="n">
        <v>415.69116087</v>
      </c>
      <c r="P36" s="20" t="n">
        <v>19.29217902</v>
      </c>
      <c r="Q36" s="18" t="s">
        <v>182</v>
      </c>
      <c r="R36" s="20" t="s">
        <v>182</v>
      </c>
      <c r="S36" s="18" t="s">
        <v>182</v>
      </c>
      <c r="T36" s="20" t="s">
        <v>182</v>
      </c>
      <c r="U36" s="18" t="s">
        <v>182</v>
      </c>
      <c r="V36" s="20" t="s">
        <v>182</v>
      </c>
      <c r="W36" s="18" t="n">
        <v>414.1854404</v>
      </c>
      <c r="X36" s="20" t="n">
        <v>8.84569668</v>
      </c>
    </row>
    <row r="37" spans="1:24">
      <c r="A37" s="15" t="s">
        <v>212</v>
      </c>
      <c r="B37" s="17" t="n">
        <v>5458</v>
      </c>
      <c r="C37" s="18">
        <f>(249.0/B37*100)</f>
        <v/>
      </c>
      <c r="D37" s="19" t="n">
        <v>5209</v>
      </c>
      <c r="E37" s="18" t="n">
        <v>500.47154125</v>
      </c>
      <c r="F37" s="20" t="n">
        <v>3.335579</v>
      </c>
      <c r="G37" s="18" t="n">
        <v>504.91336311</v>
      </c>
      <c r="H37" s="20" t="n">
        <v>4.37039714</v>
      </c>
      <c r="I37" s="18" t="n">
        <v>512.69111634</v>
      </c>
      <c r="J37" s="20" t="n">
        <v>5.45794415</v>
      </c>
      <c r="K37" s="18" t="n">
        <v>508.03872702</v>
      </c>
      <c r="L37" s="20" t="n">
        <v>4.38512655</v>
      </c>
      <c r="M37" s="18" t="n">
        <v>480.26787276</v>
      </c>
      <c r="N37" s="20" t="n">
        <v>4.44466655</v>
      </c>
      <c r="O37" s="18" t="n">
        <v>389.21190398</v>
      </c>
      <c r="P37" s="20" t="n">
        <v>22.35314496</v>
      </c>
      <c r="Q37" s="18" t="s">
        <v>182</v>
      </c>
      <c r="R37" s="20" t="s">
        <v>182</v>
      </c>
      <c r="S37" s="18" t="s">
        <v>182</v>
      </c>
      <c r="T37" s="20" t="s">
        <v>182</v>
      </c>
      <c r="U37" s="18" t="s">
        <v>182</v>
      </c>
      <c r="V37" s="20" t="s">
        <v>182</v>
      </c>
      <c r="W37" s="18" t="n">
        <v>429.28986777</v>
      </c>
      <c r="X37" s="20" t="n">
        <v>5.72507592</v>
      </c>
    </row>
    <row r="38" spans="1:24">
      <c r="A38" s="15" t="s">
        <v>213</v>
      </c>
      <c r="B38" s="17" t="n">
        <v>5860</v>
      </c>
      <c r="C38" s="18">
        <f>(64.0/B38*100)</f>
        <v/>
      </c>
      <c r="D38" s="19" t="n">
        <v>5796</v>
      </c>
      <c r="E38" s="18" t="n">
        <v>514.03559719</v>
      </c>
      <c r="F38" s="20" t="n">
        <v>3.49581487</v>
      </c>
      <c r="G38" s="18" t="n">
        <v>541.209655</v>
      </c>
      <c r="H38" s="20" t="n">
        <v>5.174293</v>
      </c>
      <c r="I38" s="18" t="n">
        <v>537.83643889</v>
      </c>
      <c r="J38" s="20" t="n">
        <v>3.73425128</v>
      </c>
      <c r="K38" s="18" t="n">
        <v>540.74732163</v>
      </c>
      <c r="L38" s="20" t="n">
        <v>5.38118112</v>
      </c>
      <c r="M38" s="18" t="n">
        <v>511.98030252</v>
      </c>
      <c r="N38" s="20" t="n">
        <v>5.98573538</v>
      </c>
      <c r="O38" s="18" t="n">
        <v>423.77334755</v>
      </c>
      <c r="P38" s="20" t="n">
        <v>19.6152984</v>
      </c>
      <c r="Q38" s="18" t="s">
        <v>182</v>
      </c>
      <c r="R38" s="20" t="s">
        <v>182</v>
      </c>
      <c r="S38" s="18" t="s">
        <v>182</v>
      </c>
      <c r="T38" s="20" t="s">
        <v>182</v>
      </c>
      <c r="U38" s="18" t="s">
        <v>182</v>
      </c>
      <c r="V38" s="20" t="s">
        <v>182</v>
      </c>
      <c r="W38" s="18" t="n">
        <v>447.67575954</v>
      </c>
      <c r="X38" s="20" t="n">
        <v>7.29096568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(5671.0/B40*100)</f>
        <v/>
      </c>
      <c r="D40" s="19" t="n">
        <v>8486</v>
      </c>
      <c r="E40" s="18" t="n">
        <v>488.78964297</v>
      </c>
      <c r="F40" s="20" t="n">
        <v>3.69043121</v>
      </c>
      <c r="G40" s="18" t="n">
        <v>509.8975833</v>
      </c>
      <c r="H40" s="20" t="n">
        <v>4.86398567</v>
      </c>
      <c r="I40" s="18" t="n">
        <v>510.78687951</v>
      </c>
      <c r="J40" s="20" t="n">
        <v>4.46398041</v>
      </c>
      <c r="K40" s="18" t="n">
        <v>510.83230959</v>
      </c>
      <c r="L40" s="20" t="n">
        <v>4.7810719</v>
      </c>
      <c r="M40" s="18" t="n">
        <v>478.27665711</v>
      </c>
      <c r="N40" s="20" t="n">
        <v>4.90914375</v>
      </c>
      <c r="O40" s="18" t="n">
        <v>408.69474018</v>
      </c>
      <c r="P40" s="20" t="n">
        <v>29.40753755</v>
      </c>
      <c r="Q40" s="18" t="s">
        <v>182</v>
      </c>
      <c r="R40" s="20" t="s">
        <v>182</v>
      </c>
      <c r="S40" s="18" t="n">
        <v>491.16464222</v>
      </c>
      <c r="T40" s="20" t="n">
        <v>2.5540442</v>
      </c>
      <c r="U40" s="18" t="s">
        <v>182</v>
      </c>
      <c r="V40" s="20" t="s">
        <v>182</v>
      </c>
      <c r="W40" s="18" t="n">
        <v>411.28354947</v>
      </c>
      <c r="X40" s="20" t="n">
        <v>8.494702759999999</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(2792.0/B46*100)</f>
        <v/>
      </c>
      <c r="D46" s="19" t="n">
        <v>20349</v>
      </c>
      <c r="E46" s="18" t="n">
        <v>376.58757444</v>
      </c>
      <c r="F46" s="20" t="n">
        <v>3.72869011</v>
      </c>
      <c r="G46" s="18" t="n">
        <v>380.96696118</v>
      </c>
      <c r="H46" s="20" t="n">
        <v>4.3339797</v>
      </c>
      <c r="I46" s="18" t="n">
        <v>407.71475592</v>
      </c>
      <c r="J46" s="20" t="n">
        <v>4.98641539</v>
      </c>
      <c r="K46" s="18" t="n">
        <v>408.5084147</v>
      </c>
      <c r="L46" s="20" t="n">
        <v>4.55351366</v>
      </c>
      <c r="M46" s="18" t="n">
        <v>407.51076695</v>
      </c>
      <c r="N46" s="20" t="n">
        <v>5.22783077</v>
      </c>
      <c r="O46" s="18" t="n">
        <v>284.46388749</v>
      </c>
      <c r="P46" s="20" t="n">
        <v>12.06045404</v>
      </c>
      <c r="Q46" s="18" t="s">
        <v>182</v>
      </c>
      <c r="R46" s="20" t="s">
        <v>182</v>
      </c>
      <c r="S46" s="18" t="s">
        <v>182</v>
      </c>
      <c r="T46" s="20" t="s">
        <v>182</v>
      </c>
      <c r="U46" s="18" t="s">
        <v>182</v>
      </c>
      <c r="V46" s="20" t="s">
        <v>182</v>
      </c>
      <c r="W46" s="18" t="n">
        <v>355.59201689</v>
      </c>
      <c r="X46" s="20" t="n">
        <v>4.25176027</v>
      </c>
    </row>
    <row r="47" spans="1:24">
      <c r="A47" s="15" t="s">
        <v>222</v>
      </c>
      <c r="B47" s="17" t="n">
        <v>5928</v>
      </c>
      <c r="C47" s="18">
        <f>(148.0/B47*100)</f>
        <v/>
      </c>
      <c r="D47" s="19" t="n">
        <v>5780</v>
      </c>
      <c r="E47" s="18" t="n">
        <v>446.26987792</v>
      </c>
      <c r="F47" s="20" t="n">
        <v>4.18496587</v>
      </c>
      <c r="G47" s="18" t="n">
        <v>447.79318454</v>
      </c>
      <c r="H47" s="20" t="n">
        <v>5.91180835</v>
      </c>
      <c r="I47" s="18" t="n">
        <v>466.59813474</v>
      </c>
      <c r="J47" s="20" t="n">
        <v>5.44078067</v>
      </c>
      <c r="K47" s="18" t="n">
        <v>461.93826816</v>
      </c>
      <c r="L47" s="20" t="n">
        <v>5.87045979</v>
      </c>
      <c r="M47" s="18" t="n">
        <v>455.08097755</v>
      </c>
      <c r="N47" s="20" t="n">
        <v>6.73976349</v>
      </c>
      <c r="O47" s="18" t="n">
        <v>351.05817057</v>
      </c>
      <c r="P47" s="20" t="n">
        <v>12.61946813</v>
      </c>
      <c r="Q47" s="18" t="s">
        <v>182</v>
      </c>
      <c r="R47" s="20" t="s">
        <v>182</v>
      </c>
      <c r="S47" s="18" t="s">
        <v>182</v>
      </c>
      <c r="T47" s="20" t="s">
        <v>182</v>
      </c>
      <c r="U47" s="18" t="s">
        <v>182</v>
      </c>
      <c r="V47" s="20" t="s">
        <v>182</v>
      </c>
      <c r="W47" s="18" t="n">
        <v>386.76565666</v>
      </c>
      <c r="X47" s="20" t="n">
        <v>4.6182727</v>
      </c>
    </row>
    <row r="48" spans="1:24">
      <c r="A48" s="15" t="s">
        <v>223</v>
      </c>
      <c r="B48" s="17" t="n">
        <v>9841</v>
      </c>
      <c r="C48" s="18">
        <f>(19.0/B48*100)</f>
        <v/>
      </c>
      <c r="D48" s="19" t="n">
        <v>9822</v>
      </c>
      <c r="E48" s="18" t="n">
        <v>539.48490392</v>
      </c>
      <c r="F48" s="20" t="n">
        <v>5.10113389</v>
      </c>
      <c r="G48" s="18" t="n">
        <v>537.61006962</v>
      </c>
      <c r="H48" s="20" t="n">
        <v>5.9496077</v>
      </c>
      <c r="I48" s="18" t="n">
        <v>540.27496573</v>
      </c>
      <c r="J48" s="20" t="n">
        <v>5.63635371</v>
      </c>
      <c r="K48" s="18" t="n">
        <v>518.0692820199999</v>
      </c>
      <c r="L48" s="20" t="n">
        <v>9.129333340000001</v>
      </c>
      <c r="M48" s="18" t="n">
        <v>483.7038645</v>
      </c>
      <c r="N48" s="20" t="n">
        <v>8.530111590000001</v>
      </c>
      <c r="O48" s="18" t="n">
        <v>379.37826934</v>
      </c>
      <c r="P48" s="20" t="n">
        <v>11.07715242</v>
      </c>
      <c r="Q48" s="18" t="s">
        <v>182</v>
      </c>
      <c r="R48" s="20" t="s">
        <v>182</v>
      </c>
      <c r="S48" s="18" t="s">
        <v>182</v>
      </c>
      <c r="T48" s="20" t="s">
        <v>182</v>
      </c>
      <c r="U48" s="18" t="s">
        <v>182</v>
      </c>
      <c r="V48" s="20" t="s">
        <v>182</v>
      </c>
      <c r="W48" s="18" t="n">
        <v>461.56165861</v>
      </c>
      <c r="X48" s="20" t="n">
        <v>24.20769939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(1048.0/B50*100)</f>
        <v/>
      </c>
      <c r="D50" s="19" t="n">
        <v>10747</v>
      </c>
      <c r="E50" s="18" t="n">
        <v>386.51970741</v>
      </c>
      <c r="F50" s="20" t="n">
        <v>2.35840248</v>
      </c>
      <c r="G50" s="18" t="n">
        <v>390.87337101</v>
      </c>
      <c r="H50" s="20" t="n">
        <v>4.00642948</v>
      </c>
      <c r="I50" s="18" t="n">
        <v>419.00525302</v>
      </c>
      <c r="J50" s="20" t="n">
        <v>5.7000281</v>
      </c>
      <c r="K50" s="18" t="n">
        <v>417.7174285</v>
      </c>
      <c r="L50" s="20" t="n">
        <v>4.33675402</v>
      </c>
      <c r="M50" s="18" t="n">
        <v>403.04129112</v>
      </c>
      <c r="N50" s="20" t="n">
        <v>5.04301481</v>
      </c>
      <c r="O50" s="18" t="n">
        <v>309.38214635</v>
      </c>
      <c r="P50" s="20" t="n">
        <v>11.65830352</v>
      </c>
      <c r="Q50" s="18" t="s">
        <v>182</v>
      </c>
      <c r="R50" s="20" t="s">
        <v>182</v>
      </c>
      <c r="S50" s="18" t="s">
        <v>182</v>
      </c>
      <c r="T50" s="20" t="s">
        <v>182</v>
      </c>
      <c r="U50" s="18" t="s">
        <v>182</v>
      </c>
      <c r="V50" s="20" t="s">
        <v>182</v>
      </c>
      <c r="W50" s="18" t="n">
        <v>357.25094857</v>
      </c>
      <c r="X50" s="20" t="n">
        <v>8.64368762</v>
      </c>
    </row>
    <row r="51" spans="1:24">
      <c r="A51" s="15" t="s">
        <v>226</v>
      </c>
      <c r="B51" s="17" t="n">
        <v>6866</v>
      </c>
      <c r="C51" s="18">
        <f>(117.0/B51*100)</f>
        <v/>
      </c>
      <c r="D51" s="19" t="n">
        <v>6749</v>
      </c>
      <c r="E51" s="18" t="n">
        <v>389.61104103</v>
      </c>
      <c r="F51" s="20" t="n">
        <v>3.03704477</v>
      </c>
      <c r="G51" s="18" t="n">
        <v>400.65200981</v>
      </c>
      <c r="H51" s="20" t="n">
        <v>5.66903523</v>
      </c>
      <c r="I51" s="18" t="n">
        <v>420.312261</v>
      </c>
      <c r="J51" s="20" t="n">
        <v>4.02607536</v>
      </c>
      <c r="K51" s="18" t="n">
        <v>420.92925811</v>
      </c>
      <c r="L51" s="20" t="n">
        <v>4.07357184</v>
      </c>
      <c r="M51" s="18" t="n">
        <v>420.17937852</v>
      </c>
      <c r="N51" s="20" t="n">
        <v>4.74901467</v>
      </c>
      <c r="O51" s="18" t="n">
        <v>338.45012167</v>
      </c>
      <c r="P51" s="20" t="n">
        <v>17.18682088</v>
      </c>
      <c r="Q51" s="18" t="s">
        <v>182</v>
      </c>
      <c r="R51" s="20" t="s">
        <v>182</v>
      </c>
      <c r="S51" s="18" t="n">
        <v>380.5422133</v>
      </c>
      <c r="T51" s="20" t="n">
        <v>4.31283207</v>
      </c>
      <c r="U51" s="18" t="s">
        <v>182</v>
      </c>
      <c r="V51" s="20" t="s">
        <v>182</v>
      </c>
      <c r="W51" s="18" t="n">
        <v>379.23671696</v>
      </c>
      <c r="X51" s="20" t="n">
        <v>5.53252619</v>
      </c>
    </row>
    <row r="52" spans="1:24">
      <c r="A52" s="15" t="s">
        <v>227</v>
      </c>
      <c r="B52" s="17" t="n">
        <v>5809</v>
      </c>
      <c r="C52" s="18">
        <f>(119.0/B52*100)</f>
        <v/>
      </c>
      <c r="D52" s="19" t="n">
        <v>5690</v>
      </c>
      <c r="E52" s="18" t="n">
        <v>456.69300556</v>
      </c>
      <c r="F52" s="20" t="n">
        <v>3.20116821</v>
      </c>
      <c r="G52" s="18" t="n">
        <v>467.0682149</v>
      </c>
      <c r="H52" s="20" t="n">
        <v>4.09627169</v>
      </c>
      <c r="I52" s="18" t="n">
        <v>485.78117703</v>
      </c>
      <c r="J52" s="20" t="n">
        <v>4.26865674</v>
      </c>
      <c r="K52" s="18" t="n">
        <v>479.21958333</v>
      </c>
      <c r="L52" s="20" t="n">
        <v>4.83943386</v>
      </c>
      <c r="M52" s="18" t="n">
        <v>468.65465219</v>
      </c>
      <c r="N52" s="20" t="n">
        <v>5.31001382</v>
      </c>
      <c r="O52" s="18" t="n">
        <v>376.4202098</v>
      </c>
      <c r="P52" s="20" t="n">
        <v>22.91895151</v>
      </c>
      <c r="Q52" s="18" t="s">
        <v>182</v>
      </c>
      <c r="R52" s="20" t="s">
        <v>182</v>
      </c>
      <c r="S52" s="18" t="s">
        <v>182</v>
      </c>
      <c r="T52" s="20" t="s">
        <v>182</v>
      </c>
      <c r="U52" s="18" t="s">
        <v>182</v>
      </c>
      <c r="V52" s="20" t="s">
        <v>182</v>
      </c>
      <c r="W52" s="18" t="n">
        <v>383.74741213</v>
      </c>
      <c r="X52" s="20" t="n">
        <v>7.53833612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(469.0/B54*100)</f>
        <v/>
      </c>
      <c r="D54" s="19" t="n">
        <v>4271</v>
      </c>
      <c r="E54" s="18" t="n">
        <v>334.35405257</v>
      </c>
      <c r="F54" s="20" t="n">
        <v>3.41383472</v>
      </c>
      <c r="G54" s="18" t="n">
        <v>330.04886178</v>
      </c>
      <c r="H54" s="20" t="n">
        <v>4.61581685</v>
      </c>
      <c r="I54" s="18" t="n">
        <v>349.98226174</v>
      </c>
      <c r="J54" s="20" t="n">
        <v>5.40184344</v>
      </c>
      <c r="K54" s="18" t="n">
        <v>337.53181624</v>
      </c>
      <c r="L54" s="20" t="n">
        <v>6.23124022</v>
      </c>
      <c r="M54" s="18" t="n">
        <v>344.2598982</v>
      </c>
      <c r="N54" s="20" t="n">
        <v>5.55650452</v>
      </c>
      <c r="O54" s="18" t="n">
        <v>287.6604697</v>
      </c>
      <c r="P54" s="20" t="n">
        <v>9.120625710000001</v>
      </c>
      <c r="Q54" s="18" t="s">
        <v>182</v>
      </c>
      <c r="R54" s="20" t="s">
        <v>182</v>
      </c>
      <c r="S54" s="18" t="s">
        <v>182</v>
      </c>
      <c r="T54" s="20" t="s">
        <v>182</v>
      </c>
      <c r="U54" s="18" t="s">
        <v>182</v>
      </c>
      <c r="V54" s="20" t="s">
        <v>182</v>
      </c>
      <c r="W54" s="18" t="n">
        <v>288.6306597</v>
      </c>
      <c r="X54" s="20" t="n">
        <v>5.12484781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536.31759408</v>
      </c>
      <c r="F56" s="20" t="n">
        <v>4.12711392</v>
      </c>
      <c r="G56" s="18" t="n">
        <v>548.75619684</v>
      </c>
      <c r="H56" s="20" t="n">
        <v>4.11572819</v>
      </c>
      <c r="I56" s="18" t="n">
        <v>554.92912935</v>
      </c>
      <c r="J56" s="20" t="n">
        <v>4.31245515</v>
      </c>
      <c r="K56" s="18" t="n">
        <v>564.20991537</v>
      </c>
      <c r="L56" s="20" t="n">
        <v>4.05980554</v>
      </c>
      <c r="M56" s="18" t="n">
        <v>543.49874344</v>
      </c>
      <c r="N56" s="20" t="n">
        <v>4.66026337</v>
      </c>
      <c r="O56" s="18" t="n">
        <v>469.66514609</v>
      </c>
      <c r="P56" s="20" t="n">
        <v>16.61451933</v>
      </c>
      <c r="Q56" s="18" t="s">
        <v>182</v>
      </c>
      <c r="R56" s="20" t="s">
        <v>182</v>
      </c>
      <c r="S56" s="18" t="s">
        <v>182</v>
      </c>
      <c r="T56" s="20" t="s">
        <v>182</v>
      </c>
      <c r="U56" s="18" t="s">
        <v>182</v>
      </c>
      <c r="V56" s="20" t="s">
        <v>182</v>
      </c>
      <c r="W56" s="18" t="n">
        <v>507.95043005</v>
      </c>
      <c r="X56" s="20" t="n">
        <v>26.57708235</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(263.0/B61*100)</f>
        <v/>
      </c>
      <c r="D61" s="19" t="n">
        <v>6262</v>
      </c>
      <c r="E61" s="18" t="n">
        <v>476.27721576</v>
      </c>
      <c r="F61" s="20" t="n">
        <v>2.72752419</v>
      </c>
      <c r="G61" s="18" t="n">
        <v>476.33471377</v>
      </c>
      <c r="H61" s="20" t="n">
        <v>4.41085736</v>
      </c>
      <c r="I61" s="18" t="n">
        <v>491.52847834</v>
      </c>
      <c r="J61" s="20" t="n">
        <v>3.79105872</v>
      </c>
      <c r="K61" s="18" t="n">
        <v>499.83020375</v>
      </c>
      <c r="L61" s="20" t="n">
        <v>4.45440787</v>
      </c>
      <c r="M61" s="18" t="n">
        <v>480.85783614</v>
      </c>
      <c r="N61" s="20" t="n">
        <v>5.06293323</v>
      </c>
      <c r="O61" s="18" t="n">
        <v>412.79041495</v>
      </c>
      <c r="P61" s="20" t="n">
        <v>15.55189954</v>
      </c>
      <c r="Q61" s="18" t="s">
        <v>182</v>
      </c>
      <c r="R61" s="20" t="s">
        <v>182</v>
      </c>
      <c r="S61" s="18" t="s">
        <v>182</v>
      </c>
      <c r="T61" s="20" t="s">
        <v>182</v>
      </c>
      <c r="U61" s="18" t="s">
        <v>182</v>
      </c>
      <c r="V61" s="20" t="s">
        <v>182</v>
      </c>
      <c r="W61" s="18" t="n">
        <v>405.99201795</v>
      </c>
      <c r="X61" s="20" t="n">
        <v>9.3382662</v>
      </c>
    </row>
    <row r="62" spans="1:24">
      <c r="A62" s="15" t="s">
        <v>237</v>
      </c>
      <c r="B62" s="17" t="n">
        <v>4476</v>
      </c>
      <c r="C62" s="18">
        <f>(5.0/B62*100)</f>
        <v/>
      </c>
      <c r="D62" s="19" t="n">
        <v>4471</v>
      </c>
      <c r="E62" s="18" t="n">
        <v>539.28121024</v>
      </c>
      <c r="F62" s="20" t="n">
        <v>2.10172006</v>
      </c>
      <c r="G62" s="18" t="n">
        <v>544.37094035</v>
      </c>
      <c r="H62" s="20" t="n">
        <v>3.33187969</v>
      </c>
      <c r="I62" s="18" t="n">
        <v>551.31662693</v>
      </c>
      <c r="J62" s="20" t="n">
        <v>2.84612688</v>
      </c>
      <c r="K62" s="18" t="n">
        <v>555.5457704299999</v>
      </c>
      <c r="L62" s="20" t="n">
        <v>4.00986244</v>
      </c>
      <c r="M62" s="18" t="n">
        <v>530.59721579</v>
      </c>
      <c r="N62" s="20" t="n">
        <v>4.36872966</v>
      </c>
      <c r="O62" s="18" t="n">
        <v>492.5715519</v>
      </c>
      <c r="P62" s="20" t="n">
        <v>17.55575261</v>
      </c>
      <c r="Q62" s="18" t="s">
        <v>182</v>
      </c>
      <c r="R62" s="20" t="s">
        <v>182</v>
      </c>
      <c r="S62" s="18" t="s">
        <v>182</v>
      </c>
      <c r="T62" s="20" t="s">
        <v>182</v>
      </c>
      <c r="U62" s="18" t="s">
        <v>182</v>
      </c>
      <c r="V62" s="20" t="s">
        <v>182</v>
      </c>
      <c r="W62" s="18" t="n">
        <v>486.9592933</v>
      </c>
      <c r="X62" s="20" t="n">
        <v>30.80024579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(35.0/B67*100)</f>
        <v/>
      </c>
      <c r="D67" s="19" t="n">
        <v>6936</v>
      </c>
      <c r="E67" s="18" t="n">
        <v>385.5662491</v>
      </c>
      <c r="F67" s="20" t="n">
        <v>2.65979149</v>
      </c>
      <c r="G67" s="18" t="n">
        <v>398.78011909</v>
      </c>
      <c r="H67" s="20" t="n">
        <v>3.95549579</v>
      </c>
      <c r="I67" s="18" t="n">
        <v>402.32685407</v>
      </c>
      <c r="J67" s="20" t="n">
        <v>4.09543558</v>
      </c>
      <c r="K67" s="18" t="n">
        <v>407.09595728</v>
      </c>
      <c r="L67" s="20" t="n">
        <v>6.03796121</v>
      </c>
      <c r="M67" s="18" t="n">
        <v>380.92463928</v>
      </c>
      <c r="N67" s="20" t="n">
        <v>13.68389024</v>
      </c>
      <c r="O67" s="18" t="n">
        <v>303.84785217</v>
      </c>
      <c r="P67" s="20" t="n">
        <v>8.663461910000001</v>
      </c>
      <c r="Q67" s="18" t="s">
        <v>182</v>
      </c>
      <c r="R67" s="20" t="s">
        <v>182</v>
      </c>
      <c r="S67" s="18" t="s">
        <v>182</v>
      </c>
      <c r="T67" s="20" t="s">
        <v>182</v>
      </c>
      <c r="U67" s="18" t="s">
        <v>182</v>
      </c>
      <c r="V67" s="20" t="s">
        <v>182</v>
      </c>
      <c r="W67" s="18" t="n">
        <v>300.39542065</v>
      </c>
      <c r="X67" s="20" t="n">
        <v>11.77912495</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495.33986612</v>
      </c>
      <c r="F70" s="20" t="n">
        <v>3.72907732</v>
      </c>
      <c r="G70" s="18" t="n">
        <v>491.27642021</v>
      </c>
      <c r="H70" s="20" t="n">
        <v>5.03697282</v>
      </c>
      <c r="I70" s="18" t="n">
        <v>511.68081466</v>
      </c>
      <c r="J70" s="20" t="n">
        <v>4.25227284</v>
      </c>
      <c r="K70" s="18" t="n">
        <v>500.80813427</v>
      </c>
      <c r="L70" s="20" t="n">
        <v>5.38582643</v>
      </c>
      <c r="M70" s="18" t="n">
        <v>500.28229349</v>
      </c>
      <c r="N70" s="20" t="n">
        <v>5.70239321</v>
      </c>
      <c r="O70" s="18" t="n">
        <v>454.95534387</v>
      </c>
      <c r="P70" s="20" t="n">
        <v>16.73197951</v>
      </c>
      <c r="Q70" s="18" t="s">
        <v>182</v>
      </c>
      <c r="R70" s="20" t="s">
        <v>182</v>
      </c>
      <c r="S70" s="18" t="s">
        <v>182</v>
      </c>
      <c r="T70" s="20" t="s">
        <v>182</v>
      </c>
      <c r="U70" s="18" t="s">
        <v>182</v>
      </c>
      <c r="V70" s="20" t="s">
        <v>182</v>
      </c>
      <c r="W70" s="18" t="n">
        <v>437.12771382</v>
      </c>
      <c r="X70" s="20" t="n">
        <v>7.50164762</v>
      </c>
    </row>
    <row r="71" spans="1:24">
      <c r="A71" s="15" t="s">
        <v>246</v>
      </c>
      <c r="B71" s="17" t="n">
        <v>6115</v>
      </c>
      <c r="C71" s="18">
        <f>(116.0/B71*100)</f>
        <v/>
      </c>
      <c r="D71" s="19" t="n">
        <v>5999</v>
      </c>
      <c r="E71" s="18" t="n">
        <v>563.83021592</v>
      </c>
      <c r="F71" s="20" t="n">
        <v>2.48383629</v>
      </c>
      <c r="G71" s="18" t="n">
        <v>567.45642971</v>
      </c>
      <c r="H71" s="20" t="n">
        <v>3.02404635</v>
      </c>
      <c r="I71" s="18" t="n">
        <v>565.13841486</v>
      </c>
      <c r="J71" s="20" t="n">
        <v>3.79262134</v>
      </c>
      <c r="K71" s="18" t="n">
        <v>572.95503879</v>
      </c>
      <c r="L71" s="20" t="n">
        <v>3.87910779</v>
      </c>
      <c r="M71" s="18" t="n">
        <v>558.76203206</v>
      </c>
      <c r="N71" s="20" t="n">
        <v>5.03048628</v>
      </c>
      <c r="O71" s="18" t="n">
        <v>478.19921099</v>
      </c>
      <c r="P71" s="20" t="n">
        <v>17.49214051</v>
      </c>
      <c r="Q71" s="18" t="s">
        <v>182</v>
      </c>
      <c r="R71" s="20" t="s">
        <v>182</v>
      </c>
      <c r="S71" s="18" t="s">
        <v>182</v>
      </c>
      <c r="T71" s="20" t="s">
        <v>182</v>
      </c>
      <c r="U71" s="18" t="s">
        <v>182</v>
      </c>
      <c r="V71" s="20" t="s">
        <v>182</v>
      </c>
      <c r="W71" s="18" t="n">
        <v>496.89932188</v>
      </c>
      <c r="X71" s="20" t="n">
        <v>16.62443002</v>
      </c>
    </row>
    <row r="72" spans="1:24">
      <c r="A72" s="15" t="s">
        <v>247</v>
      </c>
      <c r="B72" s="17" t="n">
        <v>7708</v>
      </c>
      <c r="C72" s="18">
        <f>(8.0/B72*100)</f>
        <v/>
      </c>
      <c r="D72" s="19" t="n">
        <v>7700</v>
      </c>
      <c r="E72" s="18" t="n">
        <v>534.94544034</v>
      </c>
      <c r="F72" s="20" t="n">
        <v>3.92163157</v>
      </c>
      <c r="G72" s="18" t="n">
        <v>541.45226229</v>
      </c>
      <c r="H72" s="20" t="n">
        <v>3.62202333</v>
      </c>
      <c r="I72" s="18" t="n">
        <v>557.7021495499999</v>
      </c>
      <c r="J72" s="20" t="n">
        <v>4.10807557</v>
      </c>
      <c r="K72" s="18" t="n">
        <v>555.54135606</v>
      </c>
      <c r="L72" s="20" t="n">
        <v>5.0303984</v>
      </c>
      <c r="M72" s="18" t="n">
        <v>529.32461032</v>
      </c>
      <c r="N72" s="20" t="n">
        <v>5.41359406</v>
      </c>
      <c r="O72" s="18" t="n">
        <v>397.26229727</v>
      </c>
      <c r="P72" s="20" t="n">
        <v>19.0006931</v>
      </c>
      <c r="Q72" s="18" t="s">
        <v>182</v>
      </c>
      <c r="R72" s="20" t="s">
        <v>182</v>
      </c>
      <c r="S72" s="18" t="s">
        <v>182</v>
      </c>
      <c r="T72" s="20" t="s">
        <v>182</v>
      </c>
      <c r="U72" s="18" t="s">
        <v>182</v>
      </c>
      <c r="V72" s="20" t="s">
        <v>182</v>
      </c>
      <c r="W72" s="18" t="n">
        <v>464.18301737</v>
      </c>
      <c r="X72" s="20" t="n">
        <v>27.10136357</v>
      </c>
    </row>
    <row r="73" spans="1:24">
      <c r="A73" s="15" t="s">
        <v>248</v>
      </c>
      <c r="B73" s="17" t="n">
        <v>8249</v>
      </c>
      <c r="C73" s="18">
        <f>(236.0/B73*100)</f>
        <v/>
      </c>
      <c r="D73" s="19" t="n">
        <v>8013</v>
      </c>
      <c r="E73" s="18" t="n">
        <v>407.47865203</v>
      </c>
      <c r="F73" s="20" t="n">
        <v>3.56364415</v>
      </c>
      <c r="G73" s="18" t="n">
        <v>417.2680578</v>
      </c>
      <c r="H73" s="20" t="n">
        <v>4.42390033</v>
      </c>
      <c r="I73" s="18" t="n">
        <v>423.74833287</v>
      </c>
      <c r="J73" s="20" t="n">
        <v>4.28380851</v>
      </c>
      <c r="K73" s="18" t="n">
        <v>423.32097513</v>
      </c>
      <c r="L73" s="20" t="n">
        <v>4.16998907</v>
      </c>
      <c r="M73" s="18" t="n">
        <v>419.88913645</v>
      </c>
      <c r="N73" s="20" t="n">
        <v>5.24519647</v>
      </c>
      <c r="O73" s="18" t="n">
        <v>373.56292305</v>
      </c>
      <c r="P73" s="20" t="n">
        <v>8.33863586</v>
      </c>
      <c r="Q73" s="18" t="s">
        <v>182</v>
      </c>
      <c r="R73" s="20" t="s">
        <v>182</v>
      </c>
      <c r="S73" s="18" t="s">
        <v>182</v>
      </c>
      <c r="T73" s="20" t="s">
        <v>182</v>
      </c>
      <c r="U73" s="18" t="s">
        <v>182</v>
      </c>
      <c r="V73" s="20" t="s">
        <v>182</v>
      </c>
      <c r="W73" s="18" t="n">
        <v>378.9011687</v>
      </c>
      <c r="X73" s="20" t="n">
        <v>10.88922243</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(277.0/B77*100)</f>
        <v/>
      </c>
      <c r="D77" s="19" t="n">
        <v>5785</v>
      </c>
      <c r="E77" s="18" t="n">
        <v>415.86683881</v>
      </c>
      <c r="F77" s="20" t="n">
        <v>2.99883239</v>
      </c>
      <c r="G77" s="18" t="n">
        <v>424.58429114</v>
      </c>
      <c r="H77" s="20" t="n">
        <v>5.190905</v>
      </c>
      <c r="I77" s="18" t="n">
        <v>454.59194059</v>
      </c>
      <c r="J77" s="20" t="n">
        <v>3.9595462</v>
      </c>
      <c r="K77" s="18" t="n">
        <v>451.60366579</v>
      </c>
      <c r="L77" s="20" t="n">
        <v>4.80299138</v>
      </c>
      <c r="M77" s="18" t="n">
        <v>432.96296417</v>
      </c>
      <c r="N77" s="20" t="n">
        <v>5.38953118</v>
      </c>
      <c r="O77" s="18" t="n">
        <v>351.09429102</v>
      </c>
      <c r="P77" s="20" t="n">
        <v>14.79109672</v>
      </c>
      <c r="Q77" s="18" t="s">
        <v>182</v>
      </c>
      <c r="R77" s="20" t="s">
        <v>182</v>
      </c>
      <c r="S77" s="18" t="s">
        <v>182</v>
      </c>
      <c r="T77" s="20" t="s">
        <v>182</v>
      </c>
      <c r="U77" s="18" t="s">
        <v>182</v>
      </c>
      <c r="V77" s="20" t="s">
        <v>182</v>
      </c>
      <c r="W77" s="18" t="n">
        <v>360.53480819</v>
      </c>
      <c r="X77" s="20" t="n">
        <v>4.1479766</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317</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499.24490039</v>
      </c>
      <c r="F7" s="20" t="n">
        <v>2.20060442</v>
      </c>
      <c r="G7" s="18" t="n">
        <v>500.18570642</v>
      </c>
      <c r="H7" s="20" t="n">
        <v>3.36916087</v>
      </c>
      <c r="I7" s="18" t="n">
        <v>503.78007436</v>
      </c>
      <c r="J7" s="20" t="n">
        <v>3.49870066</v>
      </c>
      <c r="K7" s="18" t="n">
        <v>509.41602081</v>
      </c>
      <c r="L7" s="20" t="n">
        <v>3.76234457</v>
      </c>
      <c r="M7" s="18" t="n">
        <v>486.88113081</v>
      </c>
      <c r="N7" s="20" t="n">
        <v>3.76264722</v>
      </c>
      <c r="O7" s="18" t="n">
        <v>388.11866311</v>
      </c>
      <c r="P7" s="20" t="n">
        <v>15.08149247</v>
      </c>
      <c r="Q7" s="18" t="s">
        <v>182</v>
      </c>
      <c r="R7" s="20" t="s">
        <v>182</v>
      </c>
      <c r="S7" s="18" t="s">
        <v>182</v>
      </c>
      <c r="T7" s="20" t="s">
        <v>182</v>
      </c>
      <c r="U7" s="18" t="s">
        <v>182</v>
      </c>
      <c r="V7" s="20" t="s">
        <v>182</v>
      </c>
      <c r="W7" s="18" t="n">
        <v>446.01721617</v>
      </c>
      <c r="X7" s="20" t="n">
        <v>6.00235178</v>
      </c>
    </row>
    <row r="8" spans="1:24">
      <c r="A8" s="15" t="s">
        <v>183</v>
      </c>
      <c r="B8" s="17" t="n">
        <v>7007</v>
      </c>
      <c r="C8" s="18">
        <f>(143.0/B8*100)</f>
        <v/>
      </c>
      <c r="D8" s="19" t="n">
        <v>6864</v>
      </c>
      <c r="E8" s="18" t="n">
        <v>496.72550087</v>
      </c>
      <c r="F8" s="20" t="n">
        <v>2.97992657</v>
      </c>
      <c r="G8" s="18" t="n">
        <v>497.50293529</v>
      </c>
      <c r="H8" s="20" t="n">
        <v>5.86582485</v>
      </c>
      <c r="I8" s="18" t="n">
        <v>511.38403559</v>
      </c>
      <c r="J8" s="20" t="n">
        <v>4.92758645</v>
      </c>
      <c r="K8" s="18" t="n">
        <v>519.7230373800001</v>
      </c>
      <c r="L8" s="20" t="n">
        <v>6.1682986</v>
      </c>
      <c r="M8" s="18" t="n">
        <v>508.238671</v>
      </c>
      <c r="N8" s="20" t="n">
        <v>4.8342663</v>
      </c>
      <c r="O8" s="18" t="n">
        <v>431.33135579</v>
      </c>
      <c r="P8" s="20" t="n">
        <v>28.63360248</v>
      </c>
      <c r="Q8" s="18" t="s">
        <v>182</v>
      </c>
      <c r="R8" s="20" t="s">
        <v>182</v>
      </c>
      <c r="S8" s="18" t="n">
        <v>301.63126691</v>
      </c>
      <c r="T8" s="20" t="n">
        <v>25.14921031</v>
      </c>
      <c r="U8" s="18" t="s">
        <v>182</v>
      </c>
      <c r="V8" s="20" t="s">
        <v>182</v>
      </c>
      <c r="W8" s="18" t="n">
        <v>418.3580497</v>
      </c>
      <c r="X8" s="20" t="n">
        <v>7.67659178</v>
      </c>
    </row>
    <row r="9" spans="1:24">
      <c r="A9" s="15" t="s">
        <v>184</v>
      </c>
      <c r="B9" s="17" t="n">
        <v>9651</v>
      </c>
      <c r="C9" s="18">
        <f>(547.0/B9*100)</f>
        <v/>
      </c>
      <c r="D9" s="19" t="n">
        <v>9104</v>
      </c>
      <c r="E9" s="18" t="n">
        <v>517.72506457</v>
      </c>
      <c r="F9" s="20" t="n">
        <v>2.71542457</v>
      </c>
      <c r="G9" s="18" t="n">
        <v>510.94347743</v>
      </c>
      <c r="H9" s="20" t="n">
        <v>4.38151554</v>
      </c>
      <c r="I9" s="18" t="n">
        <v>527.48693879</v>
      </c>
      <c r="J9" s="20" t="n">
        <v>4.08320295</v>
      </c>
      <c r="K9" s="18" t="n">
        <v>524.0955494900001</v>
      </c>
      <c r="L9" s="20" t="n">
        <v>3.43047993</v>
      </c>
      <c r="M9" s="18" t="n">
        <v>510.76604203</v>
      </c>
      <c r="N9" s="20" t="n">
        <v>3.85578951</v>
      </c>
      <c r="O9" s="18" t="n">
        <v>434.12804464</v>
      </c>
      <c r="P9" s="20" t="n">
        <v>42.04427122</v>
      </c>
      <c r="Q9" s="18" t="s">
        <v>182</v>
      </c>
      <c r="R9" s="20" t="s">
        <v>182</v>
      </c>
      <c r="S9" s="18" t="n">
        <v>357.98454354</v>
      </c>
      <c r="T9" s="20" t="n">
        <v>11.51846445</v>
      </c>
      <c r="U9" s="18" t="s">
        <v>182</v>
      </c>
      <c r="V9" s="20" t="s">
        <v>182</v>
      </c>
      <c r="W9" s="18" t="n">
        <v>426.10442254</v>
      </c>
      <c r="X9" s="20" t="n">
        <v>6.55861228</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(114.0/B11*100)</f>
        <v/>
      </c>
      <c r="D11" s="19" t="n">
        <v>6939</v>
      </c>
      <c r="E11" s="18" t="n">
        <v>421.29026631</v>
      </c>
      <c r="F11" s="20" t="n">
        <v>2.80218633</v>
      </c>
      <c r="G11" s="18" t="n">
        <v>412.1062708</v>
      </c>
      <c r="H11" s="20" t="n">
        <v>5.1953156</v>
      </c>
      <c r="I11" s="18" t="n">
        <v>438.19076452</v>
      </c>
      <c r="J11" s="20" t="n">
        <v>5.49808561</v>
      </c>
      <c r="K11" s="18" t="n">
        <v>444.58687477</v>
      </c>
      <c r="L11" s="20" t="n">
        <v>5.54974864</v>
      </c>
      <c r="M11" s="18" t="n">
        <v>441.70641832</v>
      </c>
      <c r="N11" s="20" t="n">
        <v>5.43563649</v>
      </c>
      <c r="O11" s="18" t="n">
        <v>327.62067624</v>
      </c>
      <c r="P11" s="20" t="n">
        <v>23.85874784</v>
      </c>
      <c r="Q11" s="18" t="s">
        <v>182</v>
      </c>
      <c r="R11" s="20" t="s">
        <v>182</v>
      </c>
      <c r="S11" s="18" t="s">
        <v>182</v>
      </c>
      <c r="T11" s="20" t="s">
        <v>182</v>
      </c>
      <c r="U11" s="18" t="s">
        <v>182</v>
      </c>
      <c r="V11" s="20" t="s">
        <v>182</v>
      </c>
      <c r="W11" s="18" t="n">
        <v>378.50669265</v>
      </c>
      <c r="X11" s="20" t="n">
        <v>7.23256684</v>
      </c>
    </row>
    <row r="12" spans="1:24">
      <c r="A12" s="15" t="s">
        <v>187</v>
      </c>
      <c r="B12" s="17" t="n">
        <v>6894</v>
      </c>
      <c r="C12" s="18">
        <f>(127.0/B12*100)</f>
        <v/>
      </c>
      <c r="D12" s="19" t="n">
        <v>6767</v>
      </c>
      <c r="E12" s="18" t="n">
        <v>496.82429861</v>
      </c>
      <c r="F12" s="20" t="n">
        <v>2.67908888</v>
      </c>
      <c r="G12" s="18" t="n">
        <v>496.12059714</v>
      </c>
      <c r="H12" s="20" t="n">
        <v>4.26688749</v>
      </c>
      <c r="I12" s="18" t="n">
        <v>495.87784457</v>
      </c>
      <c r="J12" s="20" t="n">
        <v>4.7790671</v>
      </c>
      <c r="K12" s="18" t="n">
        <v>508.16664527</v>
      </c>
      <c r="L12" s="20" t="n">
        <v>4.32384706</v>
      </c>
      <c r="M12" s="18" t="n">
        <v>509.21030936</v>
      </c>
      <c r="N12" s="20" t="n">
        <v>4.06217666</v>
      </c>
      <c r="O12" s="18" t="n">
        <v>428.30653466</v>
      </c>
      <c r="P12" s="20" t="n">
        <v>25.45177241</v>
      </c>
      <c r="Q12" s="18" t="s">
        <v>182</v>
      </c>
      <c r="R12" s="20" t="s">
        <v>182</v>
      </c>
      <c r="S12" s="18" t="n">
        <v>340.98506961</v>
      </c>
      <c r="T12" s="20" t="n">
        <v>12.52444664</v>
      </c>
      <c r="U12" s="18" t="s">
        <v>182</v>
      </c>
      <c r="V12" s="20" t="s">
        <v>182</v>
      </c>
      <c r="W12" s="18" t="n">
        <v>419.91740269</v>
      </c>
      <c r="X12" s="20" t="n">
        <v>6.82216048</v>
      </c>
    </row>
    <row r="13" spans="1:24">
      <c r="A13" s="15" t="s">
        <v>188</v>
      </c>
      <c r="B13" s="17" t="n">
        <v>7161</v>
      </c>
      <c r="C13" s="18">
        <f>(315.0/B13*100)</f>
        <v/>
      </c>
      <c r="D13" s="19" t="n">
        <v>6846</v>
      </c>
      <c r="E13" s="18" t="n">
        <v>515.59705254</v>
      </c>
      <c r="F13" s="20" t="n">
        <v>2.80921809</v>
      </c>
      <c r="G13" s="18" t="n">
        <v>522.02498163</v>
      </c>
      <c r="H13" s="20" t="n">
        <v>5.01144599</v>
      </c>
      <c r="I13" s="18" t="n">
        <v>519.05277074</v>
      </c>
      <c r="J13" s="20" t="n">
        <v>4.99196973</v>
      </c>
      <c r="K13" s="18" t="n">
        <v>530.22933769</v>
      </c>
      <c r="L13" s="20" t="n">
        <v>4.26894829</v>
      </c>
      <c r="M13" s="18" t="n">
        <v>518.74128763</v>
      </c>
      <c r="N13" s="20" t="n">
        <v>3.78197389</v>
      </c>
      <c r="O13" s="18" t="n">
        <v>403.46505939</v>
      </c>
      <c r="P13" s="20" t="n">
        <v>16.7949963</v>
      </c>
      <c r="Q13" s="18" t="s">
        <v>182</v>
      </c>
      <c r="R13" s="20" t="s">
        <v>182</v>
      </c>
      <c r="S13" s="18" t="n">
        <v>447.51533769</v>
      </c>
      <c r="T13" s="20" t="n">
        <v>5.97365007</v>
      </c>
      <c r="U13" s="18" t="s">
        <v>182</v>
      </c>
      <c r="V13" s="20" t="s">
        <v>182</v>
      </c>
      <c r="W13" s="18" t="n">
        <v>444.61167257</v>
      </c>
      <c r="X13" s="20" t="n">
        <v>6.49962779</v>
      </c>
    </row>
    <row r="14" spans="1:24">
      <c r="A14" s="15" t="s">
        <v>189</v>
      </c>
      <c r="B14" s="17" t="n">
        <v>5587</v>
      </c>
      <c r="C14" s="18">
        <f>(192.0/B14*100)</f>
        <v/>
      </c>
      <c r="D14" s="19" t="n">
        <v>5395</v>
      </c>
      <c r="E14" s="18" t="n">
        <v>519.32776657</v>
      </c>
      <c r="F14" s="20" t="n">
        <v>2.42560882</v>
      </c>
      <c r="G14" s="18" t="n">
        <v>510.62500883</v>
      </c>
      <c r="H14" s="20" t="n">
        <v>4.53312484</v>
      </c>
      <c r="I14" s="18" t="n">
        <v>526.92939769</v>
      </c>
      <c r="J14" s="20" t="n">
        <v>4.96601248</v>
      </c>
      <c r="K14" s="18" t="n">
        <v>533.59439721</v>
      </c>
      <c r="L14" s="20" t="n">
        <v>3.38926257</v>
      </c>
      <c r="M14" s="18" t="n">
        <v>524.20235352</v>
      </c>
      <c r="N14" s="20" t="n">
        <v>3.82937834</v>
      </c>
      <c r="O14" s="18" t="n">
        <v>422.7798821</v>
      </c>
      <c r="P14" s="20" t="n">
        <v>14.90176457</v>
      </c>
      <c r="Q14" s="18" t="s">
        <v>182</v>
      </c>
      <c r="R14" s="20" t="s">
        <v>182</v>
      </c>
      <c r="S14" s="18" t="s">
        <v>182</v>
      </c>
      <c r="T14" s="20" t="s">
        <v>182</v>
      </c>
      <c r="U14" s="18" t="s">
        <v>182</v>
      </c>
      <c r="V14" s="20" t="s">
        <v>182</v>
      </c>
      <c r="W14" s="18" t="n">
        <v>463.47222552</v>
      </c>
      <c r="X14" s="20" t="n">
        <v>8.598129800000001</v>
      </c>
    </row>
    <row r="15" spans="1:24">
      <c r="A15" s="15" t="s">
        <v>190</v>
      </c>
      <c r="B15" s="17" t="n">
        <v>5882</v>
      </c>
      <c r="C15" s="18">
        <f>(145.0/B15*100)</f>
        <v/>
      </c>
      <c r="D15" s="19" t="n">
        <v>5737</v>
      </c>
      <c r="E15" s="18" t="n">
        <v>518.48649071</v>
      </c>
      <c r="F15" s="20" t="n">
        <v>3.1700816</v>
      </c>
      <c r="G15" s="18" t="n">
        <v>510.80616545</v>
      </c>
      <c r="H15" s="20" t="n">
        <v>4.09802197</v>
      </c>
      <c r="I15" s="18" t="n">
        <v>506.6086135</v>
      </c>
      <c r="J15" s="20" t="n">
        <v>3.66665137</v>
      </c>
      <c r="K15" s="18" t="n">
        <v>522.5170693699999</v>
      </c>
      <c r="L15" s="20" t="n">
        <v>3.31541735</v>
      </c>
      <c r="M15" s="18" t="n">
        <v>512.86454583</v>
      </c>
      <c r="N15" s="20" t="n">
        <v>4.2458506</v>
      </c>
      <c r="O15" s="18" t="n">
        <v>390.64671061</v>
      </c>
      <c r="P15" s="20" t="n">
        <v>25.21597104</v>
      </c>
      <c r="Q15" s="18" t="s">
        <v>182</v>
      </c>
      <c r="R15" s="20" t="s">
        <v>182</v>
      </c>
      <c r="S15" s="18" t="n">
        <v>368.85220715</v>
      </c>
      <c r="T15" s="20" t="n">
        <v>14.5875493</v>
      </c>
      <c r="U15" s="18" t="s">
        <v>182</v>
      </c>
      <c r="V15" s="20" t="s">
        <v>182</v>
      </c>
      <c r="W15" s="18" t="n">
        <v>464.51494228</v>
      </c>
      <c r="X15" s="20" t="n">
        <v>9.426407879999999</v>
      </c>
    </row>
    <row r="16" spans="1:24">
      <c r="A16" s="15" t="s">
        <v>191</v>
      </c>
      <c r="B16" s="17" t="n">
        <v>6108</v>
      </c>
      <c r="C16" s="18">
        <f>(258.0/B16*100)</f>
        <v/>
      </c>
      <c r="D16" s="19" t="n">
        <v>5850</v>
      </c>
      <c r="E16" s="18" t="n">
        <v>505.15039971</v>
      </c>
      <c r="F16" s="20" t="n">
        <v>2.79575895</v>
      </c>
      <c r="G16" s="18" t="n">
        <v>498.83148202</v>
      </c>
      <c r="H16" s="20" t="n">
        <v>4.94865278</v>
      </c>
      <c r="I16" s="18" t="n">
        <v>505.15344457</v>
      </c>
      <c r="J16" s="20" t="n">
        <v>4.62147794</v>
      </c>
      <c r="K16" s="18" t="n">
        <v>515.61646278</v>
      </c>
      <c r="L16" s="20" t="n">
        <v>4.14211551</v>
      </c>
      <c r="M16" s="18" t="n">
        <v>491.92659256</v>
      </c>
      <c r="N16" s="20" t="n">
        <v>4.33480762</v>
      </c>
      <c r="O16" s="18" t="n">
        <v>357.17090442</v>
      </c>
      <c r="P16" s="20" t="n">
        <v>17.03892866</v>
      </c>
      <c r="Q16" s="18" t="s">
        <v>182</v>
      </c>
      <c r="R16" s="20" t="s">
        <v>182</v>
      </c>
      <c r="S16" s="18" t="s">
        <v>182</v>
      </c>
      <c r="T16" s="20" t="s">
        <v>182</v>
      </c>
      <c r="U16" s="18" t="s">
        <v>182</v>
      </c>
      <c r="V16" s="20" t="s">
        <v>182</v>
      </c>
      <c r="W16" s="18" t="n">
        <v>407.70732163</v>
      </c>
      <c r="X16" s="20" t="n">
        <v>6.78700692</v>
      </c>
    </row>
    <row r="17" spans="1:24">
      <c r="A17" s="15" t="s">
        <v>192</v>
      </c>
      <c r="B17" s="17" t="n">
        <v>6504</v>
      </c>
      <c r="C17" s="18">
        <f>(784.0/B17*100)</f>
        <v/>
      </c>
      <c r="D17" s="19" t="n">
        <v>5720</v>
      </c>
      <c r="E17" s="18" t="n">
        <v>510.88791106</v>
      </c>
      <c r="F17" s="20" t="n">
        <v>3.04066731</v>
      </c>
      <c r="G17" s="18" t="n">
        <v>505.92490166</v>
      </c>
      <c r="H17" s="20" t="n">
        <v>6.11715218</v>
      </c>
      <c r="I17" s="18" t="n">
        <v>516.94871144</v>
      </c>
      <c r="J17" s="20" t="n">
        <v>5.40490087</v>
      </c>
      <c r="K17" s="18" t="n">
        <v>530.6476493</v>
      </c>
      <c r="L17" s="20" t="n">
        <v>4.86533525</v>
      </c>
      <c r="M17" s="18" t="n">
        <v>516.38268673</v>
      </c>
      <c r="N17" s="20" t="n">
        <v>5.32706168</v>
      </c>
      <c r="O17" s="18" t="s">
        <v>182</v>
      </c>
      <c r="P17" s="20" t="s">
        <v>182</v>
      </c>
      <c r="Q17" s="18" t="s">
        <v>182</v>
      </c>
      <c r="R17" s="20" t="s">
        <v>182</v>
      </c>
      <c r="S17" s="18" t="n">
        <v>362.96139732</v>
      </c>
      <c r="T17" s="20" t="n">
        <v>12.64520278</v>
      </c>
      <c r="U17" s="18" t="s">
        <v>182</v>
      </c>
      <c r="V17" s="20" t="s">
        <v>182</v>
      </c>
      <c r="W17" s="18" t="n">
        <v>452.47207422</v>
      </c>
      <c r="X17" s="20" t="n">
        <v>9.68731504</v>
      </c>
    </row>
    <row r="18" spans="1:24">
      <c r="A18" s="15" t="s">
        <v>193</v>
      </c>
      <c r="B18" s="17" t="n">
        <v>5532</v>
      </c>
      <c r="C18" s="18">
        <f>(39.0/B18*100)</f>
        <v/>
      </c>
      <c r="D18" s="19" t="n">
        <v>5493</v>
      </c>
      <c r="E18" s="18" t="n">
        <v>464.60805908</v>
      </c>
      <c r="F18" s="20" t="n">
        <v>3.65811335</v>
      </c>
      <c r="G18" s="18" t="n">
        <v>442.79516824</v>
      </c>
      <c r="H18" s="20" t="n">
        <v>5.65188819</v>
      </c>
      <c r="I18" s="18" t="n">
        <v>455.82705769</v>
      </c>
      <c r="J18" s="20" t="n">
        <v>4.26038745</v>
      </c>
      <c r="K18" s="18" t="n">
        <v>473.91781035</v>
      </c>
      <c r="L18" s="20" t="n">
        <v>5.18005791</v>
      </c>
      <c r="M18" s="18" t="n">
        <v>447.20959294</v>
      </c>
      <c r="N18" s="20" t="n">
        <v>5.92240442</v>
      </c>
      <c r="O18" s="18" t="n">
        <v>358.73236946</v>
      </c>
      <c r="P18" s="20" t="n">
        <v>16.39771243</v>
      </c>
      <c r="Q18" s="18" t="s">
        <v>182</v>
      </c>
      <c r="R18" s="20" t="s">
        <v>182</v>
      </c>
      <c r="S18" s="18" t="s">
        <v>182</v>
      </c>
      <c r="T18" s="20" t="s">
        <v>182</v>
      </c>
      <c r="U18" s="18" t="s">
        <v>182</v>
      </c>
      <c r="V18" s="20" t="s">
        <v>182</v>
      </c>
      <c r="W18" s="18" t="n">
        <v>404.45306455</v>
      </c>
      <c r="X18" s="20" t="n">
        <v>7.12530676</v>
      </c>
    </row>
    <row r="19" spans="1:24">
      <c r="A19" s="15" t="s">
        <v>194</v>
      </c>
      <c r="B19" s="17" t="n">
        <v>5658</v>
      </c>
      <c r="C19" s="18">
        <f>(137.0/B19*100)</f>
        <v/>
      </c>
      <c r="D19" s="19" t="n">
        <v>5521</v>
      </c>
      <c r="E19" s="18" t="n">
        <v>484.97525043</v>
      </c>
      <c r="F19" s="20" t="n">
        <v>3.23899968</v>
      </c>
      <c r="G19" s="18" t="n">
        <v>465.42899692</v>
      </c>
      <c r="H19" s="20" t="n">
        <v>4.98535563</v>
      </c>
      <c r="I19" s="18" t="n">
        <v>482.39791374</v>
      </c>
      <c r="J19" s="20" t="n">
        <v>4.20834285</v>
      </c>
      <c r="K19" s="18" t="n">
        <v>488.5625771</v>
      </c>
      <c r="L19" s="20" t="n">
        <v>5.71213844</v>
      </c>
      <c r="M19" s="18" t="n">
        <v>482.6957146</v>
      </c>
      <c r="N19" s="20" t="n">
        <v>4.94940339</v>
      </c>
      <c r="O19" s="18" t="n">
        <v>385.76858232</v>
      </c>
      <c r="P19" s="20" t="n">
        <v>18.33358349</v>
      </c>
      <c r="Q19" s="18" t="s">
        <v>182</v>
      </c>
      <c r="R19" s="20" t="s">
        <v>182</v>
      </c>
      <c r="S19" s="18" t="s">
        <v>182</v>
      </c>
      <c r="T19" s="20" t="s">
        <v>182</v>
      </c>
      <c r="U19" s="18" t="s">
        <v>182</v>
      </c>
      <c r="V19" s="20" t="s">
        <v>182</v>
      </c>
      <c r="W19" s="18" t="n">
        <v>391.87422996</v>
      </c>
      <c r="X19" s="20" t="n">
        <v>8.22426151</v>
      </c>
    </row>
    <row r="20" spans="1:24">
      <c r="A20" s="15" t="s">
        <v>195</v>
      </c>
      <c r="B20" s="17" t="n">
        <v>3371</v>
      </c>
      <c r="C20" s="18">
        <f>(81.0/B20*100)</f>
        <v/>
      </c>
      <c r="D20" s="19" t="n">
        <v>3290</v>
      </c>
      <c r="E20" s="18" t="n">
        <v>493.23278165</v>
      </c>
      <c r="F20" s="20" t="n">
        <v>2.60429103</v>
      </c>
      <c r="G20" s="18" t="n">
        <v>497.4727204</v>
      </c>
      <c r="H20" s="20" t="n">
        <v>6.1868137</v>
      </c>
      <c r="I20" s="18" t="n">
        <v>485.41320703</v>
      </c>
      <c r="J20" s="20" t="n">
        <v>5.84308076</v>
      </c>
      <c r="K20" s="18" t="n">
        <v>497.74166981</v>
      </c>
      <c r="L20" s="20" t="n">
        <v>5.76226543</v>
      </c>
      <c r="M20" s="18" t="n">
        <v>476.41190124</v>
      </c>
      <c r="N20" s="20" t="n">
        <v>5.52215987</v>
      </c>
      <c r="O20" s="18" t="s">
        <v>182</v>
      </c>
      <c r="P20" s="20" t="s">
        <v>182</v>
      </c>
      <c r="Q20" s="18" t="s">
        <v>182</v>
      </c>
      <c r="R20" s="20" t="s">
        <v>182</v>
      </c>
      <c r="S20" s="18" t="s">
        <v>182</v>
      </c>
      <c r="T20" s="20" t="s">
        <v>182</v>
      </c>
      <c r="U20" s="18" t="s">
        <v>182</v>
      </c>
      <c r="V20" s="20" t="s">
        <v>182</v>
      </c>
      <c r="W20" s="18" t="n">
        <v>421.58207872</v>
      </c>
      <c r="X20" s="20" t="n">
        <v>11.95642121</v>
      </c>
    </row>
    <row r="21" spans="1:24">
      <c r="A21" s="15" t="s">
        <v>196</v>
      </c>
      <c r="B21" s="17" t="n">
        <v>5741</v>
      </c>
      <c r="C21" s="18">
        <f>(79.0/B21*100)</f>
        <v/>
      </c>
      <c r="D21" s="19" t="n">
        <v>5662</v>
      </c>
      <c r="E21" s="18" t="n">
        <v>503.91835731</v>
      </c>
      <c r="F21" s="20" t="n">
        <v>2.21997846</v>
      </c>
      <c r="G21" s="18" t="n">
        <v>501.41228113</v>
      </c>
      <c r="H21" s="20" t="n">
        <v>4.42105252</v>
      </c>
      <c r="I21" s="18" t="n">
        <v>512.07414925</v>
      </c>
      <c r="J21" s="20" t="n">
        <v>4.00889015</v>
      </c>
      <c r="K21" s="18" t="n">
        <v>511.96318123</v>
      </c>
      <c r="L21" s="20" t="n">
        <v>4.697819</v>
      </c>
      <c r="M21" s="18" t="n">
        <v>498.28650543</v>
      </c>
      <c r="N21" s="20" t="n">
        <v>5.9377222</v>
      </c>
      <c r="O21" s="18" t="n">
        <v>424.8487347</v>
      </c>
      <c r="P21" s="20" t="n">
        <v>29.04056888</v>
      </c>
      <c r="Q21" s="18" t="s">
        <v>182</v>
      </c>
      <c r="R21" s="20" t="s">
        <v>182</v>
      </c>
      <c r="S21" s="18" t="s">
        <v>182</v>
      </c>
      <c r="T21" s="20" t="s">
        <v>182</v>
      </c>
      <c r="U21" s="18" t="s">
        <v>182</v>
      </c>
      <c r="V21" s="20" t="s">
        <v>182</v>
      </c>
      <c r="W21" s="18" t="n">
        <v>452.47028036</v>
      </c>
      <c r="X21" s="20" t="n">
        <v>8.162306320000001</v>
      </c>
    </row>
    <row r="22" spans="1:24">
      <c r="A22" s="15" t="s">
        <v>197</v>
      </c>
      <c r="B22" s="17" t="n">
        <v>6598</v>
      </c>
      <c r="C22" s="18">
        <f>(100.0/B22*100)</f>
        <v/>
      </c>
      <c r="D22" s="19" t="n">
        <v>6498</v>
      </c>
      <c r="E22" s="18" t="n">
        <v>494.93990944</v>
      </c>
      <c r="F22" s="20" t="n">
        <v>4.56115841</v>
      </c>
      <c r="G22" s="18" t="n">
        <v>448.11399147</v>
      </c>
      <c r="H22" s="20" t="n">
        <v>5.51998391</v>
      </c>
      <c r="I22" s="18" t="n">
        <v>463.43913837</v>
      </c>
      <c r="J22" s="20" t="n">
        <v>6.44379603</v>
      </c>
      <c r="K22" s="18" t="n">
        <v>493.33249218</v>
      </c>
      <c r="L22" s="20" t="n">
        <v>6.4483077</v>
      </c>
      <c r="M22" s="18" t="n">
        <v>480.02059887</v>
      </c>
      <c r="N22" s="20" t="n">
        <v>6.75080318</v>
      </c>
      <c r="O22" s="18" t="n">
        <v>353.48150344</v>
      </c>
      <c r="P22" s="20" t="n">
        <v>10.04320883</v>
      </c>
      <c r="Q22" s="18" t="s">
        <v>182</v>
      </c>
      <c r="R22" s="20" t="s">
        <v>182</v>
      </c>
      <c r="S22" s="18" t="n">
        <v>465.3184081</v>
      </c>
      <c r="T22" s="20" t="n">
        <v>9.52311205</v>
      </c>
      <c r="U22" s="18" t="s">
        <v>182</v>
      </c>
      <c r="V22" s="20" t="s">
        <v>182</v>
      </c>
      <c r="W22" s="18" t="n">
        <v>388.92310721</v>
      </c>
      <c r="X22" s="20" t="n">
        <v>7.3397238</v>
      </c>
    </row>
    <row r="23" spans="1:24">
      <c r="A23" s="15" t="s">
        <v>198</v>
      </c>
      <c r="B23" s="17" t="n">
        <v>11583</v>
      </c>
      <c r="C23" s="18">
        <f>(512.0/B23*100)</f>
        <v/>
      </c>
      <c r="D23" s="19" t="n">
        <v>11071</v>
      </c>
      <c r="E23" s="18" t="n">
        <v>491.91554705</v>
      </c>
      <c r="F23" s="20" t="n">
        <v>3.33167832</v>
      </c>
      <c r="G23" s="18" t="n">
        <v>479.3652251</v>
      </c>
      <c r="H23" s="20" t="n">
        <v>5.85769983</v>
      </c>
      <c r="I23" s="18" t="n">
        <v>496.97228101</v>
      </c>
      <c r="J23" s="20" t="n">
        <v>4.36455089</v>
      </c>
      <c r="K23" s="18" t="n">
        <v>510.81268008</v>
      </c>
      <c r="L23" s="20" t="n">
        <v>4.9824174</v>
      </c>
      <c r="M23" s="18" t="n">
        <v>503.805545</v>
      </c>
      <c r="N23" s="20" t="n">
        <v>5.86647442</v>
      </c>
      <c r="O23" s="18" t="n">
        <v>458.71026959</v>
      </c>
      <c r="P23" s="20" t="n">
        <v>19.55759787</v>
      </c>
      <c r="Q23" s="18" t="s">
        <v>182</v>
      </c>
      <c r="R23" s="20" t="s">
        <v>182</v>
      </c>
      <c r="S23" s="18" t="s">
        <v>182</v>
      </c>
      <c r="T23" s="20" t="s">
        <v>182</v>
      </c>
      <c r="U23" s="18" t="s">
        <v>182</v>
      </c>
      <c r="V23" s="20" t="s">
        <v>182</v>
      </c>
      <c r="W23" s="18" t="n">
        <v>431.0080739</v>
      </c>
      <c r="X23" s="20" t="n">
        <v>6.28827671</v>
      </c>
    </row>
    <row r="24" spans="1:24">
      <c r="A24" s="15" t="s">
        <v>199</v>
      </c>
      <c r="B24" s="17" t="n">
        <v>6647</v>
      </c>
      <c r="C24" s="18">
        <f>(17.0/B24*100)</f>
        <v/>
      </c>
      <c r="D24" s="19" t="n">
        <v>6630</v>
      </c>
      <c r="E24" s="18" t="n">
        <v>534.94632788</v>
      </c>
      <c r="F24" s="20" t="n">
        <v>3.22892935</v>
      </c>
      <c r="G24" s="18" t="n">
        <v>541.64560267</v>
      </c>
      <c r="H24" s="20" t="n">
        <v>4.88805205</v>
      </c>
      <c r="I24" s="18" t="n">
        <v>532.42681822</v>
      </c>
      <c r="J24" s="20" t="n">
        <v>5.09638766</v>
      </c>
      <c r="K24" s="18" t="n">
        <v>540.77502767</v>
      </c>
      <c r="L24" s="20" t="n">
        <v>5.71687883</v>
      </c>
      <c r="M24" s="18" t="n">
        <v>521.35385894</v>
      </c>
      <c r="N24" s="20" t="n">
        <v>5.05920259</v>
      </c>
      <c r="O24" s="18" t="n">
        <v>437.355754</v>
      </c>
      <c r="P24" s="20" t="n">
        <v>17.09724105</v>
      </c>
      <c r="Q24" s="18" t="s">
        <v>182</v>
      </c>
      <c r="R24" s="20" t="s">
        <v>182</v>
      </c>
      <c r="S24" s="18" t="s">
        <v>182</v>
      </c>
      <c r="T24" s="20" t="s">
        <v>182</v>
      </c>
      <c r="U24" s="18" t="s">
        <v>182</v>
      </c>
      <c r="V24" s="20" t="s">
        <v>182</v>
      </c>
      <c r="W24" s="18" t="n">
        <v>452.96065755</v>
      </c>
      <c r="X24" s="20" t="n">
        <v>16.83136588</v>
      </c>
    </row>
    <row r="25" spans="1:24">
      <c r="A25" s="15" t="s">
        <v>200</v>
      </c>
      <c r="B25" s="17" t="n">
        <v>5581</v>
      </c>
      <c r="C25" s="18">
        <f>(28.0/B25*100)</f>
        <v/>
      </c>
      <c r="D25" s="19" t="n">
        <v>5553</v>
      </c>
      <c r="E25" s="18" t="n">
        <v>531.96877417</v>
      </c>
      <c r="F25" s="20" t="n">
        <v>4.03067917</v>
      </c>
      <c r="G25" s="18" t="n">
        <v>535.79136245</v>
      </c>
      <c r="H25" s="20" t="n">
        <v>5.80300992</v>
      </c>
      <c r="I25" s="18" t="n">
        <v>524.00338634</v>
      </c>
      <c r="J25" s="20" t="n">
        <v>4.93848578</v>
      </c>
      <c r="K25" s="18" t="n">
        <v>497.44931488</v>
      </c>
      <c r="L25" s="20" t="n">
        <v>6.15664337</v>
      </c>
      <c r="M25" s="18" t="n">
        <v>488.2633425</v>
      </c>
      <c r="N25" s="20" t="n">
        <v>9.074757529999999</v>
      </c>
      <c r="O25" s="18" t="n">
        <v>392.05635972</v>
      </c>
      <c r="P25" s="20" t="n">
        <v>35.90323828</v>
      </c>
      <c r="Q25" s="18" t="s">
        <v>182</v>
      </c>
      <c r="R25" s="20" t="s">
        <v>182</v>
      </c>
      <c r="S25" s="18" t="s">
        <v>182</v>
      </c>
      <c r="T25" s="20" t="s">
        <v>182</v>
      </c>
      <c r="U25" s="18" t="s">
        <v>182</v>
      </c>
      <c r="V25" s="20" t="s">
        <v>182</v>
      </c>
      <c r="W25" s="18" t="n">
        <v>462.41946631</v>
      </c>
      <c r="X25" s="20" t="n">
        <v>19.84991985</v>
      </c>
    </row>
    <row r="26" spans="1:24">
      <c r="A26" s="15" t="s">
        <v>201</v>
      </c>
      <c r="B26" s="17" t="n">
        <v>4869</v>
      </c>
      <c r="C26" s="18">
        <f>(100.0/B26*100)</f>
        <v/>
      </c>
      <c r="D26" s="19" t="n">
        <v>4769</v>
      </c>
      <c r="E26" s="18" t="n">
        <v>487.09534996</v>
      </c>
      <c r="F26" s="20" t="n">
        <v>2.78412817</v>
      </c>
      <c r="G26" s="18" t="n">
        <v>462.92297236</v>
      </c>
      <c r="H26" s="20" t="n">
        <v>4.09863129</v>
      </c>
      <c r="I26" s="18" t="n">
        <v>475.22043917</v>
      </c>
      <c r="J26" s="20" t="n">
        <v>5.22668248</v>
      </c>
      <c r="K26" s="18" t="n">
        <v>489.58957512</v>
      </c>
      <c r="L26" s="20" t="n">
        <v>4.05140667</v>
      </c>
      <c r="M26" s="18" t="n">
        <v>496.84935409</v>
      </c>
      <c r="N26" s="20" t="n">
        <v>4.31097902</v>
      </c>
      <c r="O26" s="18" t="s">
        <v>182</v>
      </c>
      <c r="P26" s="20" t="s">
        <v>182</v>
      </c>
      <c r="Q26" s="18" t="s">
        <v>182</v>
      </c>
      <c r="R26" s="20" t="s">
        <v>182</v>
      </c>
      <c r="S26" s="18" t="s">
        <v>182</v>
      </c>
      <c r="T26" s="20" t="s">
        <v>182</v>
      </c>
      <c r="U26" s="18" t="s">
        <v>182</v>
      </c>
      <c r="V26" s="20" t="s">
        <v>182</v>
      </c>
      <c r="W26" s="18" t="n">
        <v>426.49012604</v>
      </c>
      <c r="X26" s="20" t="n">
        <v>8.244747540000001</v>
      </c>
    </row>
    <row r="27" spans="1:24">
      <c r="A27" s="15" t="s">
        <v>202</v>
      </c>
      <c r="B27" s="17" t="n">
        <v>5299</v>
      </c>
      <c r="C27" s="18">
        <f>(174.0/B27*100)</f>
        <v/>
      </c>
      <c r="D27" s="19" t="n">
        <v>5125</v>
      </c>
      <c r="E27" s="18" t="n">
        <v>497.22382138</v>
      </c>
      <c r="F27" s="20" t="n">
        <v>2.34397377</v>
      </c>
      <c r="G27" s="18" t="n">
        <v>477.15940849</v>
      </c>
      <c r="H27" s="20" t="n">
        <v>4.15614368</v>
      </c>
      <c r="I27" s="18" t="n">
        <v>494.03135946</v>
      </c>
      <c r="J27" s="20" t="n">
        <v>4.65874656</v>
      </c>
      <c r="K27" s="18" t="n">
        <v>503.34081761</v>
      </c>
      <c r="L27" s="20" t="n">
        <v>4.71675031</v>
      </c>
      <c r="M27" s="18" t="n">
        <v>489.04258899</v>
      </c>
      <c r="N27" s="20" t="n">
        <v>4.57524478</v>
      </c>
      <c r="O27" s="18" t="n">
        <v>433.74807221</v>
      </c>
      <c r="P27" s="20" t="n">
        <v>14.3856779</v>
      </c>
      <c r="Q27" s="18" t="s">
        <v>182</v>
      </c>
      <c r="R27" s="20" t="s">
        <v>182</v>
      </c>
      <c r="S27" s="18" t="s">
        <v>182</v>
      </c>
      <c r="T27" s="20" t="s">
        <v>182</v>
      </c>
      <c r="U27" s="18" t="s">
        <v>182</v>
      </c>
      <c r="V27" s="20" t="s">
        <v>182</v>
      </c>
      <c r="W27" s="18" t="n">
        <v>417.77952665</v>
      </c>
      <c r="X27" s="20" t="n">
        <v>4.38112721</v>
      </c>
    </row>
    <row r="28" spans="1:24">
      <c r="A28" s="15" t="s">
        <v>203</v>
      </c>
      <c r="B28" s="17" t="n">
        <v>7568</v>
      </c>
      <c r="C28" s="18">
        <f>(134.0/B28*100)</f>
        <v/>
      </c>
      <c r="D28" s="19" t="n">
        <v>7434</v>
      </c>
      <c r="E28" s="18" t="n">
        <v>411.45229605</v>
      </c>
      <c r="F28" s="20" t="n">
        <v>2.25268596</v>
      </c>
      <c r="G28" s="18" t="n">
        <v>407.83968239</v>
      </c>
      <c r="H28" s="20" t="n">
        <v>4.1636719</v>
      </c>
      <c r="I28" s="18" t="n">
        <v>412.9955758</v>
      </c>
      <c r="J28" s="20" t="n">
        <v>4.60940351</v>
      </c>
      <c r="K28" s="18" t="n">
        <v>414.583717</v>
      </c>
      <c r="L28" s="20" t="n">
        <v>5.43727088</v>
      </c>
      <c r="M28" s="18" t="n">
        <v>418.18923232</v>
      </c>
      <c r="N28" s="20" t="n">
        <v>6.23906356</v>
      </c>
      <c r="O28" s="18" t="n">
        <v>331.61953229</v>
      </c>
      <c r="P28" s="20" t="n">
        <v>9.41278149</v>
      </c>
      <c r="Q28" s="18" t="s">
        <v>182</v>
      </c>
      <c r="R28" s="20" t="s">
        <v>182</v>
      </c>
      <c r="S28" s="18" t="s">
        <v>182</v>
      </c>
      <c r="T28" s="20" t="s">
        <v>182</v>
      </c>
      <c r="U28" s="18" t="s">
        <v>182</v>
      </c>
      <c r="V28" s="20" t="s">
        <v>182</v>
      </c>
      <c r="W28" s="18" t="n">
        <v>372.1852108</v>
      </c>
      <c r="X28" s="20" t="n">
        <v>9.12857163</v>
      </c>
    </row>
    <row r="29" spans="1:24">
      <c r="A29" s="15" t="s">
        <v>204</v>
      </c>
      <c r="B29" s="17" t="n">
        <v>5385</v>
      </c>
      <c r="C29" s="18">
        <f>(36.0/B29*100)</f>
        <v/>
      </c>
      <c r="D29" s="19" t="n">
        <v>5349</v>
      </c>
      <c r="E29" s="18" t="n">
        <v>517.00901532</v>
      </c>
      <c r="F29" s="20" t="n">
        <v>2.85143216</v>
      </c>
      <c r="G29" s="18" t="n">
        <v>532.44825292</v>
      </c>
      <c r="H29" s="20" t="n">
        <v>4.38752485</v>
      </c>
      <c r="I29" s="18" t="n">
        <v>517.64998579</v>
      </c>
      <c r="J29" s="20" t="n">
        <v>3.53578519</v>
      </c>
      <c r="K29" s="18" t="n">
        <v>520.51971352</v>
      </c>
      <c r="L29" s="20" t="n">
        <v>3.97778835</v>
      </c>
      <c r="M29" s="18" t="n">
        <v>506.91296738</v>
      </c>
      <c r="N29" s="20" t="n">
        <v>5.10407809</v>
      </c>
      <c r="O29" s="18" t="n">
        <v>388.67614524</v>
      </c>
      <c r="P29" s="20" t="n">
        <v>42.43001082</v>
      </c>
      <c r="Q29" s="18" t="s">
        <v>182</v>
      </c>
      <c r="R29" s="20" t="s">
        <v>182</v>
      </c>
      <c r="S29" s="18" t="n">
        <v>335.3902018</v>
      </c>
      <c r="T29" s="20" t="n">
        <v>12.1685767</v>
      </c>
      <c r="U29" s="18" t="s">
        <v>182</v>
      </c>
      <c r="V29" s="20" t="s">
        <v>182</v>
      </c>
      <c r="W29" s="18" t="n">
        <v>434.35808855</v>
      </c>
      <c r="X29" s="20" t="n">
        <v>13.95508332</v>
      </c>
    </row>
    <row r="30" spans="1:24">
      <c r="A30" s="15" t="s">
        <v>205</v>
      </c>
      <c r="B30" s="17" t="n">
        <v>4520</v>
      </c>
      <c r="C30" s="18">
        <f>(546.0/B30*100)</f>
        <v/>
      </c>
      <c r="D30" s="19" t="n">
        <v>3974</v>
      </c>
      <c r="E30" s="18" t="n">
        <v>500.65770389</v>
      </c>
      <c r="F30" s="20" t="n">
        <v>3.21720972</v>
      </c>
      <c r="G30" s="18" t="n">
        <v>492.5599849</v>
      </c>
      <c r="H30" s="20" t="n">
        <v>5.31829799</v>
      </c>
      <c r="I30" s="18" t="n">
        <v>501.15106182</v>
      </c>
      <c r="J30" s="20" t="n">
        <v>4.88026925</v>
      </c>
      <c r="K30" s="18" t="n">
        <v>511.46561793</v>
      </c>
      <c r="L30" s="20" t="n">
        <v>6.10106772</v>
      </c>
      <c r="M30" s="18" t="n">
        <v>505.20767692</v>
      </c>
      <c r="N30" s="20" t="n">
        <v>5.67930815</v>
      </c>
      <c r="O30" s="18" t="n">
        <v>416.62079913</v>
      </c>
      <c r="P30" s="20" t="n">
        <v>23.35845308</v>
      </c>
      <c r="Q30" s="18" t="s">
        <v>182</v>
      </c>
      <c r="R30" s="20" t="s">
        <v>182</v>
      </c>
      <c r="S30" s="18" t="s">
        <v>182</v>
      </c>
      <c r="T30" s="20" t="s">
        <v>182</v>
      </c>
      <c r="U30" s="18" t="s">
        <v>182</v>
      </c>
      <c r="V30" s="20" t="s">
        <v>182</v>
      </c>
      <c r="W30" s="18" t="n">
        <v>419.50829658</v>
      </c>
      <c r="X30" s="20" t="n">
        <v>7.30843688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501.99531819</v>
      </c>
      <c r="F32" s="20" t="n">
        <v>2.9126715</v>
      </c>
      <c r="G32" s="18" t="n">
        <v>500.92520536</v>
      </c>
      <c r="H32" s="20" t="n">
        <v>4.85089819</v>
      </c>
      <c r="I32" s="18" t="n">
        <v>511.08575689</v>
      </c>
      <c r="J32" s="20" t="n">
        <v>5.46810717</v>
      </c>
      <c r="K32" s="18" t="n">
        <v>516.73559152</v>
      </c>
      <c r="L32" s="20" t="n">
        <v>4.27966229</v>
      </c>
      <c r="M32" s="18" t="n">
        <v>510.19516376</v>
      </c>
      <c r="N32" s="20" t="n">
        <v>4.50086292</v>
      </c>
      <c r="O32" s="18" t="n">
        <v>459.37468581</v>
      </c>
      <c r="P32" s="20" t="n">
        <v>28.13902873</v>
      </c>
      <c r="Q32" s="18" t="s">
        <v>182</v>
      </c>
      <c r="R32" s="20" t="s">
        <v>182</v>
      </c>
      <c r="S32" s="18" t="s">
        <v>182</v>
      </c>
      <c r="T32" s="20" t="s">
        <v>182</v>
      </c>
      <c r="U32" s="18" t="s">
        <v>182</v>
      </c>
      <c r="V32" s="20" t="s">
        <v>182</v>
      </c>
      <c r="W32" s="18" t="n">
        <v>442.70855371</v>
      </c>
      <c r="X32" s="20" t="n">
        <v>11.74247784</v>
      </c>
    </row>
    <row r="33" spans="1:24">
      <c r="A33" s="15" t="s">
        <v>208</v>
      </c>
      <c r="B33" s="17" t="n">
        <v>7325</v>
      </c>
      <c r="C33" s="18">
        <f>(235.0/B33*100)</f>
        <v/>
      </c>
      <c r="D33" s="19" t="n">
        <v>7090</v>
      </c>
      <c r="E33" s="18" t="n">
        <v>495.93881011</v>
      </c>
      <c r="F33" s="20" t="n">
        <v>2.7622484</v>
      </c>
      <c r="G33" s="18" t="n">
        <v>498.23442848</v>
      </c>
      <c r="H33" s="20" t="n">
        <v>5.82464064</v>
      </c>
      <c r="I33" s="18" t="n">
        <v>499.8139792</v>
      </c>
      <c r="J33" s="20" t="n">
        <v>4.98812554</v>
      </c>
      <c r="K33" s="18" t="n">
        <v>491.98700732</v>
      </c>
      <c r="L33" s="20" t="n">
        <v>5.33203014</v>
      </c>
      <c r="M33" s="18" t="n">
        <v>484.8316776</v>
      </c>
      <c r="N33" s="20" t="n">
        <v>4.18782074</v>
      </c>
      <c r="O33" s="18" t="n">
        <v>385.2957023</v>
      </c>
      <c r="P33" s="20" t="n">
        <v>29.52119482</v>
      </c>
      <c r="Q33" s="18" t="s">
        <v>182</v>
      </c>
      <c r="R33" s="20" t="s">
        <v>182</v>
      </c>
      <c r="S33" s="18" t="s">
        <v>182</v>
      </c>
      <c r="T33" s="20" t="s">
        <v>182</v>
      </c>
      <c r="U33" s="18" t="s">
        <v>182</v>
      </c>
      <c r="V33" s="20" t="s">
        <v>182</v>
      </c>
      <c r="W33" s="18" t="n">
        <v>435.42543758</v>
      </c>
      <c r="X33" s="20" t="n">
        <v>10.51478626</v>
      </c>
    </row>
    <row r="34" spans="1:24">
      <c r="A34" s="15" t="s">
        <v>209</v>
      </c>
      <c r="B34" s="17" t="n">
        <v>6350</v>
      </c>
      <c r="C34" s="18">
        <f>(86.0/B34*100)</f>
        <v/>
      </c>
      <c r="D34" s="19" t="n">
        <v>6264</v>
      </c>
      <c r="E34" s="18" t="n">
        <v>486.71170945</v>
      </c>
      <c r="F34" s="20" t="n">
        <v>2.92478772</v>
      </c>
      <c r="G34" s="18" t="n">
        <v>470.2802445</v>
      </c>
      <c r="H34" s="20" t="n">
        <v>4.12086533</v>
      </c>
      <c r="I34" s="18" t="n">
        <v>484.8262238</v>
      </c>
      <c r="J34" s="20" t="n">
        <v>5.36628902</v>
      </c>
      <c r="K34" s="18" t="n">
        <v>496.27840738</v>
      </c>
      <c r="L34" s="20" t="n">
        <v>5.35243638</v>
      </c>
      <c r="M34" s="18" t="n">
        <v>496.05965016</v>
      </c>
      <c r="N34" s="20" t="n">
        <v>4.00212257</v>
      </c>
      <c r="O34" s="18" t="n">
        <v>379.07328183</v>
      </c>
      <c r="P34" s="20" t="n">
        <v>14.0777645</v>
      </c>
      <c r="Q34" s="18" t="s">
        <v>182</v>
      </c>
      <c r="R34" s="20" t="s">
        <v>182</v>
      </c>
      <c r="S34" s="18" t="n">
        <v>336.51078337</v>
      </c>
      <c r="T34" s="20" t="n">
        <v>12.24828707</v>
      </c>
      <c r="U34" s="18" t="s">
        <v>182</v>
      </c>
      <c r="V34" s="20" t="s">
        <v>182</v>
      </c>
      <c r="W34" s="18" t="n">
        <v>393.16108062</v>
      </c>
      <c r="X34" s="20" t="n">
        <v>9.072436</v>
      </c>
    </row>
    <row r="35" spans="1:24">
      <c r="A35" s="15" t="s">
        <v>210</v>
      </c>
      <c r="B35" s="17" t="n">
        <v>6406</v>
      </c>
      <c r="C35" s="18">
        <f>(69.0/B35*100)</f>
        <v/>
      </c>
      <c r="D35" s="19" t="n">
        <v>6337</v>
      </c>
      <c r="E35" s="18" t="n">
        <v>517.77506704</v>
      </c>
      <c r="F35" s="20" t="n">
        <v>1.9948229</v>
      </c>
      <c r="G35" s="18" t="n">
        <v>502.46436864</v>
      </c>
      <c r="H35" s="20" t="n">
        <v>4.92345566</v>
      </c>
      <c r="I35" s="18" t="n">
        <v>517.08898161</v>
      </c>
      <c r="J35" s="20" t="n">
        <v>4.35118258</v>
      </c>
      <c r="K35" s="18" t="n">
        <v>510.39855106</v>
      </c>
      <c r="L35" s="20" t="n">
        <v>3.9786277</v>
      </c>
      <c r="M35" s="18" t="n">
        <v>516.06350035</v>
      </c>
      <c r="N35" s="20" t="n">
        <v>4.32114044</v>
      </c>
      <c r="O35" s="18" t="n">
        <v>456.28947541</v>
      </c>
      <c r="P35" s="20" t="n">
        <v>18.93491365</v>
      </c>
      <c r="Q35" s="18" t="s">
        <v>182</v>
      </c>
      <c r="R35" s="20" t="s">
        <v>182</v>
      </c>
      <c r="S35" s="18" t="n">
        <v>349.78970242</v>
      </c>
      <c r="T35" s="20" t="n">
        <v>6.90672373</v>
      </c>
      <c r="U35" s="18" t="s">
        <v>182</v>
      </c>
      <c r="V35" s="20" t="s">
        <v>182</v>
      </c>
      <c r="W35" s="18" t="n">
        <v>453.06359946</v>
      </c>
      <c r="X35" s="20" t="n">
        <v>7.43564806</v>
      </c>
    </row>
    <row r="36" spans="1:24">
      <c r="A36" s="15" t="s">
        <v>211</v>
      </c>
      <c r="B36" s="17" t="n">
        <v>6736</v>
      </c>
      <c r="C36" s="18">
        <f>(49.0/B36*100)</f>
        <v/>
      </c>
      <c r="D36" s="19" t="n">
        <v>6687</v>
      </c>
      <c r="E36" s="18" t="n">
        <v>481.14010416</v>
      </c>
      <c r="F36" s="20" t="n">
        <v>2.62849495</v>
      </c>
      <c r="G36" s="18" t="n">
        <v>479.26225041</v>
      </c>
      <c r="H36" s="20" t="n">
        <v>4.97625753</v>
      </c>
      <c r="I36" s="18" t="n">
        <v>507.54329142</v>
      </c>
      <c r="J36" s="20" t="n">
        <v>3.67645288</v>
      </c>
      <c r="K36" s="18" t="n">
        <v>502.27705872</v>
      </c>
      <c r="L36" s="20" t="n">
        <v>4.14698154</v>
      </c>
      <c r="M36" s="18" t="n">
        <v>495.8264809</v>
      </c>
      <c r="N36" s="20" t="n">
        <v>6.19349128</v>
      </c>
      <c r="O36" s="18" t="n">
        <v>415.69116087</v>
      </c>
      <c r="P36" s="20" t="n">
        <v>19.29217902</v>
      </c>
      <c r="Q36" s="18" t="s">
        <v>182</v>
      </c>
      <c r="R36" s="20" t="s">
        <v>182</v>
      </c>
      <c r="S36" s="18" t="s">
        <v>182</v>
      </c>
      <c r="T36" s="20" t="s">
        <v>182</v>
      </c>
      <c r="U36" s="18" t="s">
        <v>182</v>
      </c>
      <c r="V36" s="20" t="s">
        <v>182</v>
      </c>
      <c r="W36" s="18" t="n">
        <v>426.6729331</v>
      </c>
      <c r="X36" s="20" t="n">
        <v>7.66544595</v>
      </c>
    </row>
    <row r="37" spans="1:24">
      <c r="A37" s="15" t="s">
        <v>212</v>
      </c>
      <c r="B37" s="17" t="n">
        <v>5458</v>
      </c>
      <c r="C37" s="18">
        <f>(249.0/B37*100)</f>
        <v/>
      </c>
      <c r="D37" s="19" t="n">
        <v>5209</v>
      </c>
      <c r="E37" s="18" t="n">
        <v>502.07232716</v>
      </c>
      <c r="F37" s="20" t="n">
        <v>3.34096399</v>
      </c>
      <c r="G37" s="18" t="n">
        <v>499.01594349</v>
      </c>
      <c r="H37" s="20" t="n">
        <v>5.10295912</v>
      </c>
      <c r="I37" s="18" t="n">
        <v>497.51856833</v>
      </c>
      <c r="J37" s="20" t="n">
        <v>6.63706326</v>
      </c>
      <c r="K37" s="18" t="n">
        <v>511.92838731</v>
      </c>
      <c r="L37" s="20" t="n">
        <v>4.73570024</v>
      </c>
      <c r="M37" s="18" t="n">
        <v>494.88483887</v>
      </c>
      <c r="N37" s="20" t="n">
        <v>3.75687002</v>
      </c>
      <c r="O37" s="18" t="n">
        <v>389.21190398</v>
      </c>
      <c r="P37" s="20" t="n">
        <v>22.35314496</v>
      </c>
      <c r="Q37" s="18" t="s">
        <v>182</v>
      </c>
      <c r="R37" s="20" t="s">
        <v>182</v>
      </c>
      <c r="S37" s="18" t="s">
        <v>182</v>
      </c>
      <c r="T37" s="20" t="s">
        <v>182</v>
      </c>
      <c r="U37" s="18" t="s">
        <v>182</v>
      </c>
      <c r="V37" s="20" t="s">
        <v>182</v>
      </c>
      <c r="W37" s="18" t="n">
        <v>422.27730064</v>
      </c>
      <c r="X37" s="20" t="n">
        <v>5.8214266</v>
      </c>
    </row>
    <row r="38" spans="1:24">
      <c r="A38" s="15" t="s">
        <v>213</v>
      </c>
      <c r="B38" s="17" t="n">
        <v>5860</v>
      </c>
      <c r="C38" s="18">
        <f>(64.0/B38*100)</f>
        <v/>
      </c>
      <c r="D38" s="19" t="n">
        <v>5796</v>
      </c>
      <c r="E38" s="18" t="n">
        <v>523.08670526</v>
      </c>
      <c r="F38" s="20" t="n">
        <v>3.40653255</v>
      </c>
      <c r="G38" s="18" t="n">
        <v>528.67403274</v>
      </c>
      <c r="H38" s="20" t="n">
        <v>7.056548</v>
      </c>
      <c r="I38" s="18" t="n">
        <v>531.50087796</v>
      </c>
      <c r="J38" s="20" t="n">
        <v>4.75322394</v>
      </c>
      <c r="K38" s="18" t="n">
        <v>535.51792375</v>
      </c>
      <c r="L38" s="20" t="n">
        <v>4.13045438</v>
      </c>
      <c r="M38" s="18" t="n">
        <v>522.08529619</v>
      </c>
      <c r="N38" s="20" t="n">
        <v>5.32380256</v>
      </c>
      <c r="O38" s="18" t="n">
        <v>423.77334755</v>
      </c>
      <c r="P38" s="20" t="n">
        <v>19.6152984</v>
      </c>
      <c r="Q38" s="18" t="s">
        <v>182</v>
      </c>
      <c r="R38" s="20" t="s">
        <v>182</v>
      </c>
      <c r="S38" s="18" t="s">
        <v>182</v>
      </c>
      <c r="T38" s="20" t="s">
        <v>182</v>
      </c>
      <c r="U38" s="18" t="s">
        <v>182</v>
      </c>
      <c r="V38" s="20" t="s">
        <v>182</v>
      </c>
      <c r="W38" s="18" t="n">
        <v>449.4275432</v>
      </c>
      <c r="X38" s="20" t="n">
        <v>7.31926494</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(5671.0/B40*100)</f>
        <v/>
      </c>
      <c r="D40" s="19" t="n">
        <v>8486</v>
      </c>
      <c r="E40" s="18" t="n">
        <v>494.97780257</v>
      </c>
      <c r="F40" s="20" t="n">
        <v>3.3960377</v>
      </c>
      <c r="G40" s="18" t="n">
        <v>513.2155617</v>
      </c>
      <c r="H40" s="20" t="n">
        <v>6.04986325</v>
      </c>
      <c r="I40" s="18" t="n">
        <v>499.30971223</v>
      </c>
      <c r="J40" s="20" t="n">
        <v>5.28417115</v>
      </c>
      <c r="K40" s="18" t="n">
        <v>513.67348398</v>
      </c>
      <c r="L40" s="20" t="n">
        <v>5.18376343</v>
      </c>
      <c r="M40" s="18" t="n">
        <v>488.49359858</v>
      </c>
      <c r="N40" s="20" t="n">
        <v>4.71721068</v>
      </c>
      <c r="O40" s="18" t="n">
        <v>408.69474018</v>
      </c>
      <c r="P40" s="20" t="n">
        <v>29.40753755</v>
      </c>
      <c r="Q40" s="18" t="s">
        <v>182</v>
      </c>
      <c r="R40" s="20" t="s">
        <v>182</v>
      </c>
      <c r="S40" s="18" t="n">
        <v>491.16464222</v>
      </c>
      <c r="T40" s="20" t="n">
        <v>2.5540442</v>
      </c>
      <c r="U40" s="18" t="s">
        <v>182</v>
      </c>
      <c r="V40" s="20" t="s">
        <v>182</v>
      </c>
      <c r="W40" s="18" t="n">
        <v>404.77674718</v>
      </c>
      <c r="X40" s="20" t="n">
        <v>7.15483127</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(2792.0/B46*100)</f>
        <v/>
      </c>
      <c r="D46" s="19" t="n">
        <v>20349</v>
      </c>
      <c r="E46" s="18" t="n">
        <v>386.30156953</v>
      </c>
      <c r="F46" s="20" t="n">
        <v>3.28118494</v>
      </c>
      <c r="G46" s="18" t="n">
        <v>376.65462347</v>
      </c>
      <c r="H46" s="20" t="n">
        <v>5.6057514</v>
      </c>
      <c r="I46" s="18" t="n">
        <v>403.40576866</v>
      </c>
      <c r="J46" s="20" t="n">
        <v>5.61817244</v>
      </c>
      <c r="K46" s="18" t="n">
        <v>409.00480298</v>
      </c>
      <c r="L46" s="20" t="n">
        <v>5.98678884</v>
      </c>
      <c r="M46" s="18" t="n">
        <v>410.32653486</v>
      </c>
      <c r="N46" s="20" t="n">
        <v>4.94616323</v>
      </c>
      <c r="O46" s="18" t="n">
        <v>284.46388749</v>
      </c>
      <c r="P46" s="20" t="n">
        <v>12.06045404</v>
      </c>
      <c r="Q46" s="18" t="s">
        <v>182</v>
      </c>
      <c r="R46" s="20" t="s">
        <v>182</v>
      </c>
      <c r="S46" s="18" t="s">
        <v>182</v>
      </c>
      <c r="T46" s="20" t="s">
        <v>182</v>
      </c>
      <c r="U46" s="18" t="s">
        <v>182</v>
      </c>
      <c r="V46" s="20" t="s">
        <v>182</v>
      </c>
      <c r="W46" s="18" t="n">
        <v>355.57981751</v>
      </c>
      <c r="X46" s="20" t="n">
        <v>4.21820756</v>
      </c>
    </row>
    <row r="47" spans="1:24">
      <c r="A47" s="15" t="s">
        <v>222</v>
      </c>
      <c r="B47" s="17" t="n">
        <v>5928</v>
      </c>
      <c r="C47" s="18">
        <f>(148.0/B47*100)</f>
        <v/>
      </c>
      <c r="D47" s="19" t="n">
        <v>5780</v>
      </c>
      <c r="E47" s="18" t="n">
        <v>452.77138324</v>
      </c>
      <c r="F47" s="20" t="n">
        <v>3.87002476</v>
      </c>
      <c r="G47" s="18" t="n">
        <v>432.65438163</v>
      </c>
      <c r="H47" s="20" t="n">
        <v>6.58283201</v>
      </c>
      <c r="I47" s="18" t="n">
        <v>449.89131455</v>
      </c>
      <c r="J47" s="20" t="n">
        <v>5.8902012</v>
      </c>
      <c r="K47" s="18" t="n">
        <v>461.98905968</v>
      </c>
      <c r="L47" s="20" t="n">
        <v>6.23482573</v>
      </c>
      <c r="M47" s="18" t="n">
        <v>470.61916984</v>
      </c>
      <c r="N47" s="20" t="n">
        <v>6.3734311</v>
      </c>
      <c r="O47" s="18" t="n">
        <v>351.05817057</v>
      </c>
      <c r="P47" s="20" t="n">
        <v>12.61946813</v>
      </c>
      <c r="Q47" s="18" t="s">
        <v>182</v>
      </c>
      <c r="R47" s="20" t="s">
        <v>182</v>
      </c>
      <c r="S47" s="18" t="s">
        <v>182</v>
      </c>
      <c r="T47" s="20" t="s">
        <v>182</v>
      </c>
      <c r="U47" s="18" t="s">
        <v>182</v>
      </c>
      <c r="V47" s="20" t="s">
        <v>182</v>
      </c>
      <c r="W47" s="18" t="n">
        <v>385.55883574</v>
      </c>
      <c r="X47" s="20" t="n">
        <v>4.5339062</v>
      </c>
    </row>
    <row r="48" spans="1:24">
      <c r="A48" s="15" t="s">
        <v>223</v>
      </c>
      <c r="B48" s="17" t="n">
        <v>9841</v>
      </c>
      <c r="C48" s="18">
        <f>(19.0/B48*100)</f>
        <v/>
      </c>
      <c r="D48" s="19" t="n">
        <v>9822</v>
      </c>
      <c r="E48" s="18" t="n">
        <v>539.08191106</v>
      </c>
      <c r="F48" s="20" t="n">
        <v>4.93378822</v>
      </c>
      <c r="G48" s="18" t="n">
        <v>534.48394527</v>
      </c>
      <c r="H48" s="20" t="n">
        <v>6.61178734</v>
      </c>
      <c r="I48" s="18" t="n">
        <v>547.1296436</v>
      </c>
      <c r="J48" s="20" t="n">
        <v>5.70636644</v>
      </c>
      <c r="K48" s="18" t="n">
        <v>515.49025863</v>
      </c>
      <c r="L48" s="20" t="n">
        <v>7.56561209</v>
      </c>
      <c r="M48" s="18" t="n">
        <v>502.23667951</v>
      </c>
      <c r="N48" s="20" t="n">
        <v>7.16898085</v>
      </c>
      <c r="O48" s="18" t="n">
        <v>379.37826934</v>
      </c>
      <c r="P48" s="20" t="n">
        <v>11.07715242</v>
      </c>
      <c r="Q48" s="18" t="s">
        <v>182</v>
      </c>
      <c r="R48" s="20" t="s">
        <v>182</v>
      </c>
      <c r="S48" s="18" t="s">
        <v>182</v>
      </c>
      <c r="T48" s="20" t="s">
        <v>182</v>
      </c>
      <c r="U48" s="18" t="s">
        <v>182</v>
      </c>
      <c r="V48" s="20" t="s">
        <v>182</v>
      </c>
      <c r="W48" s="18" t="n">
        <v>469.95385712</v>
      </c>
      <c r="X48" s="20" t="n">
        <v>16.50158745</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(1048.0/B50*100)</f>
        <v/>
      </c>
      <c r="D50" s="19" t="n">
        <v>10747</v>
      </c>
      <c r="E50" s="18" t="n">
        <v>395.48104414</v>
      </c>
      <c r="F50" s="20" t="n">
        <v>2.35411141</v>
      </c>
      <c r="G50" s="18" t="n">
        <v>391.58020603</v>
      </c>
      <c r="H50" s="20" t="n">
        <v>3.84050022</v>
      </c>
      <c r="I50" s="18" t="n">
        <v>407.30087326</v>
      </c>
      <c r="J50" s="20" t="n">
        <v>4.59670374</v>
      </c>
      <c r="K50" s="18" t="n">
        <v>410.38678456</v>
      </c>
      <c r="L50" s="20" t="n">
        <v>5.50257622</v>
      </c>
      <c r="M50" s="18" t="n">
        <v>401.10971268</v>
      </c>
      <c r="N50" s="20" t="n">
        <v>6.41007683</v>
      </c>
      <c r="O50" s="18" t="n">
        <v>309.38214635</v>
      </c>
      <c r="P50" s="20" t="n">
        <v>11.65830352</v>
      </c>
      <c r="Q50" s="18" t="s">
        <v>182</v>
      </c>
      <c r="R50" s="20" t="s">
        <v>182</v>
      </c>
      <c r="S50" s="18" t="s">
        <v>182</v>
      </c>
      <c r="T50" s="20" t="s">
        <v>182</v>
      </c>
      <c r="U50" s="18" t="s">
        <v>182</v>
      </c>
      <c r="V50" s="20" t="s">
        <v>182</v>
      </c>
      <c r="W50" s="18" t="n">
        <v>356.83888211</v>
      </c>
      <c r="X50" s="20" t="n">
        <v>7.57084372</v>
      </c>
    </row>
    <row r="51" spans="1:24">
      <c r="A51" s="15" t="s">
        <v>226</v>
      </c>
      <c r="B51" s="17" t="n">
        <v>6866</v>
      </c>
      <c r="C51" s="18">
        <f>(117.0/B51*100)</f>
        <v/>
      </c>
      <c r="D51" s="19" t="n">
        <v>6749</v>
      </c>
      <c r="E51" s="18" t="n">
        <v>398.58109374</v>
      </c>
      <c r="F51" s="20" t="n">
        <v>3.10536519</v>
      </c>
      <c r="G51" s="18" t="n">
        <v>404.18189363</v>
      </c>
      <c r="H51" s="20" t="n">
        <v>3.97245725</v>
      </c>
      <c r="I51" s="18" t="n">
        <v>411.36469548</v>
      </c>
      <c r="J51" s="20" t="n">
        <v>4.8049123</v>
      </c>
      <c r="K51" s="18" t="n">
        <v>418.44126118</v>
      </c>
      <c r="L51" s="20" t="n">
        <v>5.08643309</v>
      </c>
      <c r="M51" s="18" t="n">
        <v>421.76905229</v>
      </c>
      <c r="N51" s="20" t="n">
        <v>5.22121842</v>
      </c>
      <c r="O51" s="18" t="n">
        <v>338.45012167</v>
      </c>
      <c r="P51" s="20" t="n">
        <v>17.18682088</v>
      </c>
      <c r="Q51" s="18" t="s">
        <v>182</v>
      </c>
      <c r="R51" s="20" t="s">
        <v>182</v>
      </c>
      <c r="S51" s="18" t="n">
        <v>380.5422133</v>
      </c>
      <c r="T51" s="20" t="n">
        <v>4.31283207</v>
      </c>
      <c r="U51" s="18" t="s">
        <v>182</v>
      </c>
      <c r="V51" s="20" t="s">
        <v>182</v>
      </c>
      <c r="W51" s="18" t="n">
        <v>379.22601954</v>
      </c>
      <c r="X51" s="20" t="n">
        <v>4.97442773</v>
      </c>
    </row>
    <row r="52" spans="1:24">
      <c r="A52" s="15" t="s">
        <v>227</v>
      </c>
      <c r="B52" s="17" t="n">
        <v>5809</v>
      </c>
      <c r="C52" s="18">
        <f>(119.0/B52*100)</f>
        <v/>
      </c>
      <c r="D52" s="19" t="n">
        <v>5690</v>
      </c>
      <c r="E52" s="18" t="n">
        <v>463.795207</v>
      </c>
      <c r="F52" s="20" t="n">
        <v>3.22734055</v>
      </c>
      <c r="G52" s="18" t="n">
        <v>458.67794052</v>
      </c>
      <c r="H52" s="20" t="n">
        <v>4.03561916</v>
      </c>
      <c r="I52" s="18" t="n">
        <v>471.44454989</v>
      </c>
      <c r="J52" s="20" t="n">
        <v>4.98432101</v>
      </c>
      <c r="K52" s="18" t="n">
        <v>482.41186265</v>
      </c>
      <c r="L52" s="20" t="n">
        <v>5.08342545</v>
      </c>
      <c r="M52" s="18" t="n">
        <v>481.2689208</v>
      </c>
      <c r="N52" s="20" t="n">
        <v>4.9627577</v>
      </c>
      <c r="O52" s="18" t="n">
        <v>376.4202098</v>
      </c>
      <c r="P52" s="20" t="n">
        <v>22.91895151</v>
      </c>
      <c r="Q52" s="18" t="s">
        <v>182</v>
      </c>
      <c r="R52" s="20" t="s">
        <v>182</v>
      </c>
      <c r="S52" s="18" t="s">
        <v>182</v>
      </c>
      <c r="T52" s="20" t="s">
        <v>182</v>
      </c>
      <c r="U52" s="18" t="s">
        <v>182</v>
      </c>
      <c r="V52" s="20" t="s">
        <v>182</v>
      </c>
      <c r="W52" s="18" t="n">
        <v>395.33916657</v>
      </c>
      <c r="X52" s="20" t="n">
        <v>6.71922056</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(469.0/B54*100)</f>
        <v/>
      </c>
      <c r="D54" s="19" t="n">
        <v>4271</v>
      </c>
      <c r="E54" s="18" t="n">
        <v>342.58546812</v>
      </c>
      <c r="F54" s="20" t="n">
        <v>3.72806916</v>
      </c>
      <c r="G54" s="18" t="n">
        <v>328.32301346</v>
      </c>
      <c r="H54" s="20" t="n">
        <v>4.61755526</v>
      </c>
      <c r="I54" s="18" t="n">
        <v>335.09825349</v>
      </c>
      <c r="J54" s="20" t="n">
        <v>5.985158</v>
      </c>
      <c r="K54" s="18" t="n">
        <v>331.51047072</v>
      </c>
      <c r="L54" s="20" t="n">
        <v>7.15213844</v>
      </c>
      <c r="M54" s="18" t="n">
        <v>344.89859462</v>
      </c>
      <c r="N54" s="20" t="n">
        <v>5.69651448</v>
      </c>
      <c r="O54" s="18" t="n">
        <v>287.6604697</v>
      </c>
      <c r="P54" s="20" t="n">
        <v>9.120625710000001</v>
      </c>
      <c r="Q54" s="18" t="s">
        <v>182</v>
      </c>
      <c r="R54" s="20" t="s">
        <v>182</v>
      </c>
      <c r="S54" s="18" t="s">
        <v>182</v>
      </c>
      <c r="T54" s="20" t="s">
        <v>182</v>
      </c>
      <c r="U54" s="18" t="s">
        <v>182</v>
      </c>
      <c r="V54" s="20" t="s">
        <v>182</v>
      </c>
      <c r="W54" s="18" t="n">
        <v>291.05689396</v>
      </c>
      <c r="X54" s="20" t="n">
        <v>4.3839918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551.72706222</v>
      </c>
      <c r="F56" s="20" t="n">
        <v>3.90455525</v>
      </c>
      <c r="G56" s="18" t="n">
        <v>544.04538488</v>
      </c>
      <c r="H56" s="20" t="n">
        <v>5.33391913</v>
      </c>
      <c r="I56" s="18" t="n">
        <v>551.99764215</v>
      </c>
      <c r="J56" s="20" t="n">
        <v>4.12375386</v>
      </c>
      <c r="K56" s="18" t="n">
        <v>555.95558378</v>
      </c>
      <c r="L56" s="20" t="n">
        <v>4.71664059</v>
      </c>
      <c r="M56" s="18" t="n">
        <v>535.94238674</v>
      </c>
      <c r="N56" s="20" t="n">
        <v>4.23888995</v>
      </c>
      <c r="O56" s="18" t="n">
        <v>469.66514609</v>
      </c>
      <c r="P56" s="20" t="n">
        <v>16.61451933</v>
      </c>
      <c r="Q56" s="18" t="s">
        <v>182</v>
      </c>
      <c r="R56" s="20" t="s">
        <v>182</v>
      </c>
      <c r="S56" s="18" t="s">
        <v>182</v>
      </c>
      <c r="T56" s="20" t="s">
        <v>182</v>
      </c>
      <c r="U56" s="18" t="s">
        <v>182</v>
      </c>
      <c r="V56" s="20" t="s">
        <v>182</v>
      </c>
      <c r="W56" s="18" t="n">
        <v>502.39932428</v>
      </c>
      <c r="X56" s="20" t="n">
        <v>19.90654611</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(263.0/B61*100)</f>
        <v/>
      </c>
      <c r="D61" s="19" t="n">
        <v>6262</v>
      </c>
      <c r="E61" s="18" t="n">
        <v>484.2617456</v>
      </c>
      <c r="F61" s="20" t="n">
        <v>2.45719337</v>
      </c>
      <c r="G61" s="18" t="n">
        <v>463.4535386</v>
      </c>
      <c r="H61" s="20" t="n">
        <v>4.31012215</v>
      </c>
      <c r="I61" s="18" t="n">
        <v>482.98034038</v>
      </c>
      <c r="J61" s="20" t="n">
        <v>4.25306569</v>
      </c>
      <c r="K61" s="18" t="n">
        <v>497.23616464</v>
      </c>
      <c r="L61" s="20" t="n">
        <v>4.09759006</v>
      </c>
      <c r="M61" s="18" t="n">
        <v>489.98475952</v>
      </c>
      <c r="N61" s="20" t="n">
        <v>4.19830492</v>
      </c>
      <c r="O61" s="18" t="n">
        <v>412.79041495</v>
      </c>
      <c r="P61" s="20" t="n">
        <v>15.55189954</v>
      </c>
      <c r="Q61" s="18" t="s">
        <v>182</v>
      </c>
      <c r="R61" s="20" t="s">
        <v>182</v>
      </c>
      <c r="S61" s="18" t="s">
        <v>182</v>
      </c>
      <c r="T61" s="20" t="s">
        <v>182</v>
      </c>
      <c r="U61" s="18" t="s">
        <v>182</v>
      </c>
      <c r="V61" s="20" t="s">
        <v>182</v>
      </c>
      <c r="W61" s="18" t="n">
        <v>406.27222491</v>
      </c>
      <c r="X61" s="20" t="n">
        <v>8.55473113</v>
      </c>
    </row>
    <row r="62" spans="1:24">
      <c r="A62" s="15" t="s">
        <v>237</v>
      </c>
      <c r="B62" s="17" t="n">
        <v>4476</v>
      </c>
      <c r="C62" s="18">
        <f>(5.0/B62*100)</f>
        <v/>
      </c>
      <c r="D62" s="19" t="n">
        <v>4471</v>
      </c>
      <c r="E62" s="18" t="n">
        <v>548.1560505800001</v>
      </c>
      <c r="F62" s="20" t="n">
        <v>2.16785213</v>
      </c>
      <c r="G62" s="18" t="n">
        <v>539.63073908</v>
      </c>
      <c r="H62" s="20" t="n">
        <v>3.24853969</v>
      </c>
      <c r="I62" s="18" t="n">
        <v>546.25881373</v>
      </c>
      <c r="J62" s="20" t="n">
        <v>3.17415404</v>
      </c>
      <c r="K62" s="18" t="n">
        <v>552.25680307</v>
      </c>
      <c r="L62" s="20" t="n">
        <v>3.8095012</v>
      </c>
      <c r="M62" s="18" t="n">
        <v>531.10065313</v>
      </c>
      <c r="N62" s="20" t="n">
        <v>3.75081029</v>
      </c>
      <c r="O62" s="18" t="n">
        <v>492.5715519</v>
      </c>
      <c r="P62" s="20" t="n">
        <v>17.55575261</v>
      </c>
      <c r="Q62" s="18" t="s">
        <v>182</v>
      </c>
      <c r="R62" s="20" t="s">
        <v>182</v>
      </c>
      <c r="S62" s="18" t="s">
        <v>182</v>
      </c>
      <c r="T62" s="20" t="s">
        <v>182</v>
      </c>
      <c r="U62" s="18" t="s">
        <v>182</v>
      </c>
      <c r="V62" s="20" t="s">
        <v>182</v>
      </c>
      <c r="W62" s="18" t="n">
        <v>490.41289862</v>
      </c>
      <c r="X62" s="20" t="n">
        <v>17.93031238</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(35.0/B67*100)</f>
        <v/>
      </c>
      <c r="D67" s="19" t="n">
        <v>6936</v>
      </c>
      <c r="E67" s="18" t="n">
        <v>384.47678688</v>
      </c>
      <c r="F67" s="20" t="n">
        <v>2.64372636</v>
      </c>
      <c r="G67" s="18" t="n">
        <v>392.87747588</v>
      </c>
      <c r="H67" s="20" t="n">
        <v>4.00606763</v>
      </c>
      <c r="I67" s="18" t="n">
        <v>401.97288852</v>
      </c>
      <c r="J67" s="20" t="n">
        <v>4.24684534</v>
      </c>
      <c r="K67" s="18" t="n">
        <v>413.66014393</v>
      </c>
      <c r="L67" s="20" t="n">
        <v>5.89239763</v>
      </c>
      <c r="M67" s="18" t="n">
        <v>410.75763912</v>
      </c>
      <c r="N67" s="20" t="n">
        <v>11.00317044</v>
      </c>
      <c r="O67" s="18" t="n">
        <v>303.84785217</v>
      </c>
      <c r="P67" s="20" t="n">
        <v>8.663461910000001</v>
      </c>
      <c r="Q67" s="18" t="s">
        <v>182</v>
      </c>
      <c r="R67" s="20" t="s">
        <v>182</v>
      </c>
      <c r="S67" s="18" t="s">
        <v>182</v>
      </c>
      <c r="T67" s="20" t="s">
        <v>182</v>
      </c>
      <c r="U67" s="18" t="s">
        <v>182</v>
      </c>
      <c r="V67" s="20" t="s">
        <v>182</v>
      </c>
      <c r="W67" s="18" t="n">
        <v>328.83534175</v>
      </c>
      <c r="X67" s="20" t="n">
        <v>11.70061883</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498.51689925</v>
      </c>
      <c r="F70" s="20" t="n">
        <v>3.39388452</v>
      </c>
      <c r="G70" s="18" t="n">
        <v>488.94098349</v>
      </c>
      <c r="H70" s="20" t="n">
        <v>4.66981803</v>
      </c>
      <c r="I70" s="18" t="n">
        <v>498.82522183</v>
      </c>
      <c r="J70" s="20" t="n">
        <v>5.79838769</v>
      </c>
      <c r="K70" s="18" t="n">
        <v>506.40994822</v>
      </c>
      <c r="L70" s="20" t="n">
        <v>4.85302748</v>
      </c>
      <c r="M70" s="18" t="n">
        <v>505.34084533</v>
      </c>
      <c r="N70" s="20" t="n">
        <v>5.3441664</v>
      </c>
      <c r="O70" s="18" t="n">
        <v>454.95534387</v>
      </c>
      <c r="P70" s="20" t="n">
        <v>16.73197951</v>
      </c>
      <c r="Q70" s="18" t="s">
        <v>182</v>
      </c>
      <c r="R70" s="20" t="s">
        <v>182</v>
      </c>
      <c r="S70" s="18" t="s">
        <v>182</v>
      </c>
      <c r="T70" s="20" t="s">
        <v>182</v>
      </c>
      <c r="U70" s="18" t="s">
        <v>182</v>
      </c>
      <c r="V70" s="20" t="s">
        <v>182</v>
      </c>
      <c r="W70" s="18" t="n">
        <v>438.43714792</v>
      </c>
      <c r="X70" s="20" t="n">
        <v>6.96503741</v>
      </c>
    </row>
    <row r="71" spans="1:24">
      <c r="A71" s="15" t="s">
        <v>246</v>
      </c>
      <c r="B71" s="17" t="n">
        <v>6115</v>
      </c>
      <c r="C71" s="18">
        <f>(116.0/B71*100)</f>
        <v/>
      </c>
      <c r="D71" s="19" t="n">
        <v>5999</v>
      </c>
      <c r="E71" s="18" t="n">
        <v>571.2721066399999</v>
      </c>
      <c r="F71" s="20" t="n">
        <v>2.05184129</v>
      </c>
      <c r="G71" s="18" t="n">
        <v>566.20294968</v>
      </c>
      <c r="H71" s="20" t="n">
        <v>3.98925579</v>
      </c>
      <c r="I71" s="18" t="n">
        <v>561.94740468</v>
      </c>
      <c r="J71" s="20" t="n">
        <v>3.86334817</v>
      </c>
      <c r="K71" s="18" t="n">
        <v>563.7808295</v>
      </c>
      <c r="L71" s="20" t="n">
        <v>4.1208927</v>
      </c>
      <c r="M71" s="18" t="n">
        <v>547.83848347</v>
      </c>
      <c r="N71" s="20" t="n">
        <v>5.13014057</v>
      </c>
      <c r="O71" s="18" t="n">
        <v>478.19921099</v>
      </c>
      <c r="P71" s="20" t="n">
        <v>17.49214051</v>
      </c>
      <c r="Q71" s="18" t="s">
        <v>182</v>
      </c>
      <c r="R71" s="20" t="s">
        <v>182</v>
      </c>
      <c r="S71" s="18" t="s">
        <v>182</v>
      </c>
      <c r="T71" s="20" t="s">
        <v>182</v>
      </c>
      <c r="U71" s="18" t="s">
        <v>182</v>
      </c>
      <c r="V71" s="20" t="s">
        <v>182</v>
      </c>
      <c r="W71" s="18" t="n">
        <v>508.59470762</v>
      </c>
      <c r="X71" s="20" t="n">
        <v>14.35828789</v>
      </c>
    </row>
    <row r="72" spans="1:24">
      <c r="A72" s="15" t="s">
        <v>247</v>
      </c>
      <c r="B72" s="17" t="n">
        <v>7708</v>
      </c>
      <c r="C72" s="18">
        <f>(8.0/B72*100)</f>
        <v/>
      </c>
      <c r="D72" s="19" t="n">
        <v>7700</v>
      </c>
      <c r="E72" s="18" t="n">
        <v>548.96242211</v>
      </c>
      <c r="F72" s="20" t="n">
        <v>4.1813137</v>
      </c>
      <c r="G72" s="18" t="n">
        <v>532.42721578</v>
      </c>
      <c r="H72" s="20" t="n">
        <v>4.11784801</v>
      </c>
      <c r="I72" s="18" t="n">
        <v>554.888084</v>
      </c>
      <c r="J72" s="20" t="n">
        <v>3.95960319</v>
      </c>
      <c r="K72" s="18" t="n">
        <v>547.85149515</v>
      </c>
      <c r="L72" s="20" t="n">
        <v>5.76960786</v>
      </c>
      <c r="M72" s="18" t="n">
        <v>516.14089314</v>
      </c>
      <c r="N72" s="20" t="n">
        <v>5.00836622</v>
      </c>
      <c r="O72" s="18" t="n">
        <v>397.26229727</v>
      </c>
      <c r="P72" s="20" t="n">
        <v>19.0006931</v>
      </c>
      <c r="Q72" s="18" t="s">
        <v>182</v>
      </c>
      <c r="R72" s="20" t="s">
        <v>182</v>
      </c>
      <c r="S72" s="18" t="s">
        <v>182</v>
      </c>
      <c r="T72" s="20" t="s">
        <v>182</v>
      </c>
      <c r="U72" s="18" t="s">
        <v>182</v>
      </c>
      <c r="V72" s="20" t="s">
        <v>182</v>
      </c>
      <c r="W72" s="18" t="n">
        <v>500.7427323</v>
      </c>
      <c r="X72" s="20" t="n">
        <v>16.68478699</v>
      </c>
    </row>
    <row r="73" spans="1:24">
      <c r="A73" s="15" t="s">
        <v>248</v>
      </c>
      <c r="B73" s="17" t="n">
        <v>8249</v>
      </c>
      <c r="C73" s="18">
        <f>(236.0/B73*100)</f>
        <v/>
      </c>
      <c r="D73" s="19" t="n">
        <v>8013</v>
      </c>
      <c r="E73" s="18" t="n">
        <v>419.30684999</v>
      </c>
      <c r="F73" s="20" t="n">
        <v>3.72522362</v>
      </c>
      <c r="G73" s="18" t="n">
        <v>413.80961008</v>
      </c>
      <c r="H73" s="20" t="n">
        <v>4.45487529</v>
      </c>
      <c r="I73" s="18" t="n">
        <v>418.16805824</v>
      </c>
      <c r="J73" s="20" t="n">
        <v>4.08113088</v>
      </c>
      <c r="K73" s="18" t="n">
        <v>414.84456166</v>
      </c>
      <c r="L73" s="20" t="n">
        <v>4.75978543</v>
      </c>
      <c r="M73" s="18" t="n">
        <v>421.04826138</v>
      </c>
      <c r="N73" s="20" t="n">
        <v>4.51364627</v>
      </c>
      <c r="O73" s="18" t="n">
        <v>373.56292305</v>
      </c>
      <c r="P73" s="20" t="n">
        <v>8.33863586</v>
      </c>
      <c r="Q73" s="18" t="s">
        <v>182</v>
      </c>
      <c r="R73" s="20" t="s">
        <v>182</v>
      </c>
      <c r="S73" s="18" t="s">
        <v>182</v>
      </c>
      <c r="T73" s="20" t="s">
        <v>182</v>
      </c>
      <c r="U73" s="18" t="s">
        <v>182</v>
      </c>
      <c r="V73" s="20" t="s">
        <v>182</v>
      </c>
      <c r="W73" s="18" t="n">
        <v>382.34186949</v>
      </c>
      <c r="X73" s="20" t="n">
        <v>10.7090789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(277.0/B77*100)</f>
        <v/>
      </c>
      <c r="D77" s="19" t="n">
        <v>5785</v>
      </c>
      <c r="E77" s="18" t="n">
        <v>425.45713847</v>
      </c>
      <c r="F77" s="20" t="n">
        <v>3.02901643</v>
      </c>
      <c r="G77" s="18" t="n">
        <v>426.4964529</v>
      </c>
      <c r="H77" s="20" t="n">
        <v>4.87184049</v>
      </c>
      <c r="I77" s="18" t="n">
        <v>444.6705428</v>
      </c>
      <c r="J77" s="20" t="n">
        <v>5.01254097</v>
      </c>
      <c r="K77" s="18" t="n">
        <v>444.393902</v>
      </c>
      <c r="L77" s="20" t="n">
        <v>5.56028664</v>
      </c>
      <c r="M77" s="18" t="n">
        <v>445.8193241</v>
      </c>
      <c r="N77" s="20" t="n">
        <v>6.28551326</v>
      </c>
      <c r="O77" s="18" t="n">
        <v>351.09429102</v>
      </c>
      <c r="P77" s="20" t="n">
        <v>14.79109672</v>
      </c>
      <c r="Q77" s="18" t="s">
        <v>182</v>
      </c>
      <c r="R77" s="20" t="s">
        <v>182</v>
      </c>
      <c r="S77" s="18" t="s">
        <v>182</v>
      </c>
      <c r="T77" s="20" t="s">
        <v>182</v>
      </c>
      <c r="U77" s="18" t="s">
        <v>182</v>
      </c>
      <c r="V77" s="20" t="s">
        <v>182</v>
      </c>
      <c r="W77" s="18" t="n">
        <v>361.39756107</v>
      </c>
      <c r="X77" s="20" t="n">
        <v>3.89001373</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318</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455.48359376</v>
      </c>
      <c r="F7" s="20" t="n">
        <v>3.14229787</v>
      </c>
      <c r="G7" s="18" t="n">
        <v>489.58258575</v>
      </c>
      <c r="H7" s="20" t="n">
        <v>2.7009442</v>
      </c>
      <c r="I7" s="18" t="n">
        <v>502.41124268</v>
      </c>
      <c r="J7" s="20" t="n">
        <v>2.86965548</v>
      </c>
      <c r="K7" s="18" t="n">
        <v>518.23453853</v>
      </c>
      <c r="L7" s="20" t="n">
        <v>2.47316404</v>
      </c>
      <c r="M7" s="18" t="n">
        <v>514.3138456</v>
      </c>
      <c r="N7" s="20" t="n">
        <v>3.91055534</v>
      </c>
      <c r="O7" s="18" t="n">
        <v>388.11866311</v>
      </c>
      <c r="P7" s="20" t="n">
        <v>15.08149247</v>
      </c>
      <c r="Q7" s="18" t="s">
        <v>182</v>
      </c>
      <c r="R7" s="20" t="s">
        <v>182</v>
      </c>
      <c r="S7" s="18" t="s">
        <v>182</v>
      </c>
      <c r="T7" s="20" t="s">
        <v>182</v>
      </c>
      <c r="U7" s="18" t="s">
        <v>182</v>
      </c>
      <c r="V7" s="20" t="s">
        <v>182</v>
      </c>
      <c r="W7" s="18" t="n">
        <v>447.21466109</v>
      </c>
      <c r="X7" s="20" t="n">
        <v>5.67644042</v>
      </c>
    </row>
    <row r="8" spans="1:24">
      <c r="A8" s="15" t="s">
        <v>183</v>
      </c>
      <c r="B8" s="17" t="n">
        <v>7007</v>
      </c>
      <c r="C8" s="18">
        <f>(143.0/B8*100)</f>
        <v/>
      </c>
      <c r="D8" s="19" t="n">
        <v>6864</v>
      </c>
      <c r="E8" s="18" t="n">
        <v>468.64843344</v>
      </c>
      <c r="F8" s="20" t="n">
        <v>4.24995151</v>
      </c>
      <c r="G8" s="18" t="n">
        <v>506.75960374</v>
      </c>
      <c r="H8" s="20" t="n">
        <v>3.5010058</v>
      </c>
      <c r="I8" s="18" t="n">
        <v>519.7290428</v>
      </c>
      <c r="J8" s="20" t="n">
        <v>3.98109427</v>
      </c>
      <c r="K8" s="18" t="n">
        <v>517.48749876</v>
      </c>
      <c r="L8" s="20" t="n">
        <v>4.88037884</v>
      </c>
      <c r="M8" s="18" t="n">
        <v>504.04871112</v>
      </c>
      <c r="N8" s="20" t="n">
        <v>5.1439492</v>
      </c>
      <c r="O8" s="18" t="n">
        <v>431.33135579</v>
      </c>
      <c r="P8" s="20" t="n">
        <v>28.63360248</v>
      </c>
      <c r="Q8" s="18" t="s">
        <v>182</v>
      </c>
      <c r="R8" s="20" t="s">
        <v>182</v>
      </c>
      <c r="S8" s="18" t="n">
        <v>301.63126691</v>
      </c>
      <c r="T8" s="20" t="n">
        <v>25.14921031</v>
      </c>
      <c r="U8" s="18" t="s">
        <v>182</v>
      </c>
      <c r="V8" s="20" t="s">
        <v>182</v>
      </c>
      <c r="W8" s="18" t="n">
        <v>418.68046205</v>
      </c>
      <c r="X8" s="20" t="n">
        <v>7.71207385</v>
      </c>
    </row>
    <row r="9" spans="1:24">
      <c r="A9" s="15" t="s">
        <v>184</v>
      </c>
      <c r="B9" s="17" t="n">
        <v>9651</v>
      </c>
      <c r="C9" s="18">
        <f>(547.0/B9*100)</f>
        <v/>
      </c>
      <c r="D9" s="19" t="n">
        <v>9104</v>
      </c>
      <c r="E9" s="18" t="n">
        <v>484.28354964</v>
      </c>
      <c r="F9" s="20" t="n">
        <v>3.42534562</v>
      </c>
      <c r="G9" s="18" t="n">
        <v>521.15707682</v>
      </c>
      <c r="H9" s="20" t="n">
        <v>3.17847754</v>
      </c>
      <c r="I9" s="18" t="n">
        <v>536.07672558</v>
      </c>
      <c r="J9" s="20" t="n">
        <v>2.91283579</v>
      </c>
      <c r="K9" s="18" t="n">
        <v>534.16981958</v>
      </c>
      <c r="L9" s="20" t="n">
        <v>3.455164</v>
      </c>
      <c r="M9" s="18" t="n">
        <v>515.12537259</v>
      </c>
      <c r="N9" s="20" t="n">
        <v>3.8461524</v>
      </c>
      <c r="O9" s="18" t="n">
        <v>434.12804464</v>
      </c>
      <c r="P9" s="20" t="n">
        <v>42.04427122</v>
      </c>
      <c r="Q9" s="18" t="s">
        <v>182</v>
      </c>
      <c r="R9" s="20" t="s">
        <v>182</v>
      </c>
      <c r="S9" s="18" t="n">
        <v>357.98454354</v>
      </c>
      <c r="T9" s="20" t="n">
        <v>11.51846445</v>
      </c>
      <c r="U9" s="18" t="s">
        <v>182</v>
      </c>
      <c r="V9" s="20" t="s">
        <v>182</v>
      </c>
      <c r="W9" s="18" t="n">
        <v>436.56650998</v>
      </c>
      <c r="X9" s="20" t="n">
        <v>6.42337275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(114.0/B11*100)</f>
        <v/>
      </c>
      <c r="D11" s="19" t="n">
        <v>6939</v>
      </c>
      <c r="E11" s="18" t="n">
        <v>398.01966766</v>
      </c>
      <c r="F11" s="20" t="n">
        <v>3.08129926</v>
      </c>
      <c r="G11" s="18" t="n">
        <v>434.99084066</v>
      </c>
      <c r="H11" s="20" t="n">
        <v>3.08609997</v>
      </c>
      <c r="I11" s="18" t="n">
        <v>455.15518859</v>
      </c>
      <c r="J11" s="20" t="n">
        <v>3.78002467</v>
      </c>
      <c r="K11" s="18" t="n">
        <v>439.92648944</v>
      </c>
      <c r="L11" s="20" t="n">
        <v>5.16567772</v>
      </c>
      <c r="M11" s="18" t="n">
        <v>430.29544423</v>
      </c>
      <c r="N11" s="20" t="n">
        <v>6.94739703</v>
      </c>
      <c r="O11" s="18" t="n">
        <v>327.62067624</v>
      </c>
      <c r="P11" s="20" t="n">
        <v>23.85874784</v>
      </c>
      <c r="Q11" s="18" t="s">
        <v>182</v>
      </c>
      <c r="R11" s="20" t="s">
        <v>182</v>
      </c>
      <c r="S11" s="18" t="s">
        <v>182</v>
      </c>
      <c r="T11" s="20" t="s">
        <v>182</v>
      </c>
      <c r="U11" s="18" t="s">
        <v>182</v>
      </c>
      <c r="V11" s="20" t="s">
        <v>182</v>
      </c>
      <c r="W11" s="18" t="n">
        <v>380.87009137</v>
      </c>
      <c r="X11" s="20" t="n">
        <v>6.95282062</v>
      </c>
    </row>
    <row r="12" spans="1:24">
      <c r="A12" s="15" t="s">
        <v>187</v>
      </c>
      <c r="B12" s="17" t="n">
        <v>6894</v>
      </c>
      <c r="C12" s="18">
        <f>(127.0/B12*100)</f>
        <v/>
      </c>
      <c r="D12" s="19" t="n">
        <v>6767</v>
      </c>
      <c r="E12" s="18" t="n">
        <v>455.40346192</v>
      </c>
      <c r="F12" s="20" t="n">
        <v>3.62924603</v>
      </c>
      <c r="G12" s="18" t="n">
        <v>493.08025357</v>
      </c>
      <c r="H12" s="20" t="n">
        <v>3.15992253</v>
      </c>
      <c r="I12" s="18" t="n">
        <v>510.47758111</v>
      </c>
      <c r="J12" s="20" t="n">
        <v>2.82813848</v>
      </c>
      <c r="K12" s="18" t="n">
        <v>518.43832654</v>
      </c>
      <c r="L12" s="20" t="n">
        <v>3.95591264</v>
      </c>
      <c r="M12" s="18" t="n">
        <v>510.39314632</v>
      </c>
      <c r="N12" s="20" t="n">
        <v>4.57835757</v>
      </c>
      <c r="O12" s="18" t="n">
        <v>428.30653466</v>
      </c>
      <c r="P12" s="20" t="n">
        <v>25.45177241</v>
      </c>
      <c r="Q12" s="18" t="s">
        <v>182</v>
      </c>
      <c r="R12" s="20" t="s">
        <v>182</v>
      </c>
      <c r="S12" s="18" t="n">
        <v>340.98506961</v>
      </c>
      <c r="T12" s="20" t="n">
        <v>12.52444664</v>
      </c>
      <c r="U12" s="18" t="s">
        <v>182</v>
      </c>
      <c r="V12" s="20" t="s">
        <v>182</v>
      </c>
      <c r="W12" s="18" t="n">
        <v>422.40637501</v>
      </c>
      <c r="X12" s="20" t="n">
        <v>6.33967245</v>
      </c>
    </row>
    <row r="13" spans="1:24">
      <c r="A13" s="15" t="s">
        <v>188</v>
      </c>
      <c r="B13" s="17" t="n">
        <v>7161</v>
      </c>
      <c r="C13" s="18">
        <f>(315.0/B13*100)</f>
        <v/>
      </c>
      <c r="D13" s="19" t="n">
        <v>6846</v>
      </c>
      <c r="E13" s="18" t="n">
        <v>496.45820584</v>
      </c>
      <c r="F13" s="20" t="n">
        <v>3.70055546</v>
      </c>
      <c r="G13" s="18" t="n">
        <v>516.61458653</v>
      </c>
      <c r="H13" s="20" t="n">
        <v>3.72088619</v>
      </c>
      <c r="I13" s="18" t="n">
        <v>523.15975296</v>
      </c>
      <c r="J13" s="20" t="n">
        <v>2.83840946</v>
      </c>
      <c r="K13" s="18" t="n">
        <v>531.80240121</v>
      </c>
      <c r="L13" s="20" t="n">
        <v>3.77968356</v>
      </c>
      <c r="M13" s="18" t="n">
        <v>524.64027399</v>
      </c>
      <c r="N13" s="20" t="n">
        <v>3.44941773</v>
      </c>
      <c r="O13" s="18" t="n">
        <v>403.46505939</v>
      </c>
      <c r="P13" s="20" t="n">
        <v>16.7949963</v>
      </c>
      <c r="Q13" s="18" t="s">
        <v>182</v>
      </c>
      <c r="R13" s="20" t="s">
        <v>182</v>
      </c>
      <c r="S13" s="18" t="n">
        <v>447.51533769</v>
      </c>
      <c r="T13" s="20" t="n">
        <v>5.97365007</v>
      </c>
      <c r="U13" s="18" t="s">
        <v>182</v>
      </c>
      <c r="V13" s="20" t="s">
        <v>182</v>
      </c>
      <c r="W13" s="18" t="n">
        <v>441.72318055</v>
      </c>
      <c r="X13" s="20" t="n">
        <v>6.38570937</v>
      </c>
    </row>
    <row r="14" spans="1:24">
      <c r="A14" s="15" t="s">
        <v>189</v>
      </c>
      <c r="B14" s="17" t="n">
        <v>5587</v>
      </c>
      <c r="C14" s="18">
        <f>(192.0/B14*100)</f>
        <v/>
      </c>
      <c r="D14" s="19" t="n">
        <v>5395</v>
      </c>
      <c r="E14" s="18" t="n">
        <v>478.56475293</v>
      </c>
      <c r="F14" s="20" t="n">
        <v>5.05944674</v>
      </c>
      <c r="G14" s="18" t="n">
        <v>499.75373069</v>
      </c>
      <c r="H14" s="20" t="n">
        <v>3.83427365</v>
      </c>
      <c r="I14" s="18" t="n">
        <v>524.66604593</v>
      </c>
      <c r="J14" s="20" t="n">
        <v>2.71766722</v>
      </c>
      <c r="K14" s="18" t="n">
        <v>541.627253</v>
      </c>
      <c r="L14" s="20" t="n">
        <v>2.9681773</v>
      </c>
      <c r="M14" s="18" t="n">
        <v>529.45908026</v>
      </c>
      <c r="N14" s="20" t="n">
        <v>3.59374328</v>
      </c>
      <c r="O14" s="18" t="n">
        <v>422.7798821</v>
      </c>
      <c r="P14" s="20" t="n">
        <v>14.90176457</v>
      </c>
      <c r="Q14" s="18" t="s">
        <v>182</v>
      </c>
      <c r="R14" s="20" t="s">
        <v>182</v>
      </c>
      <c r="S14" s="18" t="s">
        <v>182</v>
      </c>
      <c r="T14" s="20" t="s">
        <v>182</v>
      </c>
      <c r="U14" s="18" t="s">
        <v>182</v>
      </c>
      <c r="V14" s="20" t="s">
        <v>182</v>
      </c>
      <c r="W14" s="18" t="n">
        <v>474.27856201</v>
      </c>
      <c r="X14" s="20" t="n">
        <v>8.921210329999999</v>
      </c>
    </row>
    <row r="15" spans="1:24">
      <c r="A15" s="15" t="s">
        <v>190</v>
      </c>
      <c r="B15" s="17" t="n">
        <v>5882</v>
      </c>
      <c r="C15" s="18">
        <f>(145.0/B15*100)</f>
        <v/>
      </c>
      <c r="D15" s="19" t="n">
        <v>5737</v>
      </c>
      <c r="E15" s="18" t="n">
        <v>488.9597027</v>
      </c>
      <c r="F15" s="20" t="n">
        <v>5.76902108</v>
      </c>
      <c r="G15" s="18" t="n">
        <v>511.08648541</v>
      </c>
      <c r="H15" s="20" t="n">
        <v>3.6847578</v>
      </c>
      <c r="I15" s="18" t="n">
        <v>519.41958493</v>
      </c>
      <c r="J15" s="20" t="n">
        <v>3.15600625</v>
      </c>
      <c r="K15" s="18" t="n">
        <v>526.89870044</v>
      </c>
      <c r="L15" s="20" t="n">
        <v>3.49015771</v>
      </c>
      <c r="M15" s="18" t="n">
        <v>520.67597228</v>
      </c>
      <c r="N15" s="20" t="n">
        <v>4.58210777</v>
      </c>
      <c r="O15" s="18" t="n">
        <v>390.64671061</v>
      </c>
      <c r="P15" s="20" t="n">
        <v>25.21597104</v>
      </c>
      <c r="Q15" s="18" t="s">
        <v>182</v>
      </c>
      <c r="R15" s="20" t="s">
        <v>182</v>
      </c>
      <c r="S15" s="18" t="n">
        <v>368.85220715</v>
      </c>
      <c r="T15" s="20" t="n">
        <v>14.5875493</v>
      </c>
      <c r="U15" s="18" t="s">
        <v>182</v>
      </c>
      <c r="V15" s="20" t="s">
        <v>182</v>
      </c>
      <c r="W15" s="18" t="n">
        <v>458.42501316</v>
      </c>
      <c r="X15" s="20" t="n">
        <v>8.49735778</v>
      </c>
    </row>
    <row r="16" spans="1:24">
      <c r="A16" s="15" t="s">
        <v>191</v>
      </c>
      <c r="B16" s="17" t="n">
        <v>6108</v>
      </c>
      <c r="C16" s="18">
        <f>(258.0/B16*100)</f>
        <v/>
      </c>
      <c r="D16" s="19" t="n">
        <v>5850</v>
      </c>
      <c r="E16" s="18" t="n">
        <v>473.28986472</v>
      </c>
      <c r="F16" s="20" t="n">
        <v>3.21509026</v>
      </c>
      <c r="G16" s="18" t="n">
        <v>510.11203953</v>
      </c>
      <c r="H16" s="20" t="n">
        <v>3.4671572</v>
      </c>
      <c r="I16" s="18" t="n">
        <v>518.50184298</v>
      </c>
      <c r="J16" s="20" t="n">
        <v>2.70897947</v>
      </c>
      <c r="K16" s="18" t="n">
        <v>523.65977997</v>
      </c>
      <c r="L16" s="20" t="n">
        <v>5.01672445</v>
      </c>
      <c r="M16" s="18" t="n">
        <v>502.0830036</v>
      </c>
      <c r="N16" s="20" t="n">
        <v>4.58083069</v>
      </c>
      <c r="O16" s="18" t="n">
        <v>357.17090442</v>
      </c>
      <c r="P16" s="20" t="n">
        <v>17.03892866</v>
      </c>
      <c r="Q16" s="18" t="s">
        <v>182</v>
      </c>
      <c r="R16" s="20" t="s">
        <v>182</v>
      </c>
      <c r="S16" s="18" t="s">
        <v>182</v>
      </c>
      <c r="T16" s="20" t="s">
        <v>182</v>
      </c>
      <c r="U16" s="18" t="s">
        <v>182</v>
      </c>
      <c r="V16" s="20" t="s">
        <v>182</v>
      </c>
      <c r="W16" s="18" t="n">
        <v>410.99229278</v>
      </c>
      <c r="X16" s="20" t="n">
        <v>6.93624811</v>
      </c>
    </row>
    <row r="17" spans="1:24">
      <c r="A17" s="15" t="s">
        <v>192</v>
      </c>
      <c r="B17" s="17" t="n">
        <v>6504</v>
      </c>
      <c r="C17" s="18">
        <f>(784.0/B17*100)</f>
        <v/>
      </c>
      <c r="D17" s="19" t="n">
        <v>5720</v>
      </c>
      <c r="E17" s="18" t="n">
        <v>494.56604141</v>
      </c>
      <c r="F17" s="20" t="n">
        <v>3.48121457</v>
      </c>
      <c r="G17" s="18" t="n">
        <v>520.18182484</v>
      </c>
      <c r="H17" s="20" t="n">
        <v>3.81913855</v>
      </c>
      <c r="I17" s="18" t="n">
        <v>531.91716451</v>
      </c>
      <c r="J17" s="20" t="n">
        <v>4.01230718</v>
      </c>
      <c r="K17" s="18" t="n">
        <v>526.63776635</v>
      </c>
      <c r="L17" s="20" t="n">
        <v>4.69738452</v>
      </c>
      <c r="M17" s="18" t="n">
        <v>496.19086908</v>
      </c>
      <c r="N17" s="20" t="n">
        <v>5.79512404</v>
      </c>
      <c r="O17" s="18" t="s">
        <v>182</v>
      </c>
      <c r="P17" s="20" t="s">
        <v>182</v>
      </c>
      <c r="Q17" s="18" t="s">
        <v>182</v>
      </c>
      <c r="R17" s="20" t="s">
        <v>182</v>
      </c>
      <c r="S17" s="18" t="n">
        <v>362.96139732</v>
      </c>
      <c r="T17" s="20" t="n">
        <v>12.64520278</v>
      </c>
      <c r="U17" s="18" t="s">
        <v>182</v>
      </c>
      <c r="V17" s="20" t="s">
        <v>182</v>
      </c>
      <c r="W17" s="18" t="n">
        <v>450.44618437</v>
      </c>
      <c r="X17" s="20" t="n">
        <v>8.603200530000001</v>
      </c>
    </row>
    <row r="18" spans="1:24">
      <c r="A18" s="15" t="s">
        <v>193</v>
      </c>
      <c r="B18" s="17" t="n">
        <v>5532</v>
      </c>
      <c r="C18" s="18">
        <f>(39.0/B18*100)</f>
        <v/>
      </c>
      <c r="D18" s="19" t="n">
        <v>5493</v>
      </c>
      <c r="E18" s="18" t="n">
        <v>452.09746864</v>
      </c>
      <c r="F18" s="20" t="n">
        <v>4.11083389</v>
      </c>
      <c r="G18" s="18" t="n">
        <v>466.47159951</v>
      </c>
      <c r="H18" s="20" t="n">
        <v>4.4285662</v>
      </c>
      <c r="I18" s="18" t="n">
        <v>464.06238982</v>
      </c>
      <c r="J18" s="20" t="n">
        <v>4.8158667</v>
      </c>
      <c r="K18" s="18" t="n">
        <v>466.16674904</v>
      </c>
      <c r="L18" s="20" t="n">
        <v>4.91563214</v>
      </c>
      <c r="M18" s="18" t="n">
        <v>448.18151356</v>
      </c>
      <c r="N18" s="20" t="n">
        <v>5.27077427</v>
      </c>
      <c r="O18" s="18" t="n">
        <v>358.73236946</v>
      </c>
      <c r="P18" s="20" t="n">
        <v>16.39771243</v>
      </c>
      <c r="Q18" s="18" t="s">
        <v>182</v>
      </c>
      <c r="R18" s="20" t="s">
        <v>182</v>
      </c>
      <c r="S18" s="18" t="s">
        <v>182</v>
      </c>
      <c r="T18" s="20" t="s">
        <v>182</v>
      </c>
      <c r="U18" s="18" t="s">
        <v>182</v>
      </c>
      <c r="V18" s="20" t="s">
        <v>182</v>
      </c>
      <c r="W18" s="18" t="n">
        <v>399.67163757</v>
      </c>
      <c r="X18" s="20" t="n">
        <v>7.41185906</v>
      </c>
    </row>
    <row r="19" spans="1:24">
      <c r="A19" s="15" t="s">
        <v>194</v>
      </c>
      <c r="B19" s="17" t="n">
        <v>5658</v>
      </c>
      <c r="C19" s="18">
        <f>(137.0/B19*100)</f>
        <v/>
      </c>
      <c r="D19" s="19" t="n">
        <v>5521</v>
      </c>
      <c r="E19" s="18" t="n">
        <v>464.12575092</v>
      </c>
      <c r="F19" s="20" t="n">
        <v>3.81840644</v>
      </c>
      <c r="G19" s="18" t="n">
        <v>500.68798315</v>
      </c>
      <c r="H19" s="20" t="n">
        <v>3.66857273</v>
      </c>
      <c r="I19" s="18" t="n">
        <v>490.91412351</v>
      </c>
      <c r="J19" s="20" t="n">
        <v>4.13573957</v>
      </c>
      <c r="K19" s="18" t="n">
        <v>477.89026637</v>
      </c>
      <c r="L19" s="20" t="n">
        <v>5.28297291</v>
      </c>
      <c r="M19" s="18" t="n">
        <v>458.72453295</v>
      </c>
      <c r="N19" s="20" t="n">
        <v>6.22060656</v>
      </c>
      <c r="O19" s="18" t="n">
        <v>385.76858232</v>
      </c>
      <c r="P19" s="20" t="n">
        <v>18.33358349</v>
      </c>
      <c r="Q19" s="18" t="s">
        <v>182</v>
      </c>
      <c r="R19" s="20" t="s">
        <v>182</v>
      </c>
      <c r="S19" s="18" t="s">
        <v>182</v>
      </c>
      <c r="T19" s="20" t="s">
        <v>182</v>
      </c>
      <c r="U19" s="18" t="s">
        <v>182</v>
      </c>
      <c r="V19" s="20" t="s">
        <v>182</v>
      </c>
      <c r="W19" s="18" t="n">
        <v>403.16310203</v>
      </c>
      <c r="X19" s="20" t="n">
        <v>7.12107985</v>
      </c>
    </row>
    <row r="20" spans="1:24">
      <c r="A20" s="15" t="s">
        <v>195</v>
      </c>
      <c r="B20" s="17" t="n">
        <v>3371</v>
      </c>
      <c r="C20" s="18">
        <f>(81.0/B20*100)</f>
        <v/>
      </c>
      <c r="D20" s="19" t="n">
        <v>3290</v>
      </c>
      <c r="E20" s="18" t="n">
        <v>471.59713381</v>
      </c>
      <c r="F20" s="20" t="n">
        <v>3.81784071</v>
      </c>
      <c r="G20" s="18" t="n">
        <v>495.87565568</v>
      </c>
      <c r="H20" s="20" t="n">
        <v>3.69503845</v>
      </c>
      <c r="I20" s="18" t="n">
        <v>497.60942299</v>
      </c>
      <c r="J20" s="20" t="n">
        <v>3.79459948</v>
      </c>
      <c r="K20" s="18" t="n">
        <v>503.79360393</v>
      </c>
      <c r="L20" s="20" t="n">
        <v>5.64527182</v>
      </c>
      <c r="M20" s="18" t="n">
        <v>490.61442335</v>
      </c>
      <c r="N20" s="20" t="n">
        <v>7.35287124</v>
      </c>
      <c r="O20" s="18" t="s">
        <v>182</v>
      </c>
      <c r="P20" s="20" t="s">
        <v>182</v>
      </c>
      <c r="Q20" s="18" t="s">
        <v>182</v>
      </c>
      <c r="R20" s="20" t="s">
        <v>182</v>
      </c>
      <c r="S20" s="18" t="s">
        <v>182</v>
      </c>
      <c r="T20" s="20" t="s">
        <v>182</v>
      </c>
      <c r="U20" s="18" t="s">
        <v>182</v>
      </c>
      <c r="V20" s="20" t="s">
        <v>182</v>
      </c>
      <c r="W20" s="18" t="n">
        <v>423.82013153</v>
      </c>
      <c r="X20" s="20" t="n">
        <v>11.42914946</v>
      </c>
    </row>
    <row r="21" spans="1:24">
      <c r="A21" s="15" t="s">
        <v>196</v>
      </c>
      <c r="B21" s="17" t="n">
        <v>5741</v>
      </c>
      <c r="C21" s="18">
        <f>(79.0/B21*100)</f>
        <v/>
      </c>
      <c r="D21" s="19" t="n">
        <v>5662</v>
      </c>
      <c r="E21" s="18" t="n">
        <v>487.76153677</v>
      </c>
      <c r="F21" s="20" t="n">
        <v>3.1338364</v>
      </c>
      <c r="G21" s="18" t="n">
        <v>511.24652507</v>
      </c>
      <c r="H21" s="20" t="n">
        <v>2.45620593</v>
      </c>
      <c r="I21" s="18" t="n">
        <v>515.33580879</v>
      </c>
      <c r="J21" s="20" t="n">
        <v>3.14735635</v>
      </c>
      <c r="K21" s="18" t="n">
        <v>516.02931932</v>
      </c>
      <c r="L21" s="20" t="n">
        <v>5.07242122</v>
      </c>
      <c r="M21" s="18" t="n">
        <v>503.1341314</v>
      </c>
      <c r="N21" s="20" t="n">
        <v>6.26560141</v>
      </c>
      <c r="O21" s="18" t="n">
        <v>424.8487347</v>
      </c>
      <c r="P21" s="20" t="n">
        <v>29.04056888</v>
      </c>
      <c r="Q21" s="18" t="s">
        <v>182</v>
      </c>
      <c r="R21" s="20" t="s">
        <v>182</v>
      </c>
      <c r="S21" s="18" t="s">
        <v>182</v>
      </c>
      <c r="T21" s="20" t="s">
        <v>182</v>
      </c>
      <c r="U21" s="18" t="s">
        <v>182</v>
      </c>
      <c r="V21" s="20" t="s">
        <v>182</v>
      </c>
      <c r="W21" s="18" t="n">
        <v>459.69771971</v>
      </c>
      <c r="X21" s="20" t="n">
        <v>9.02602145</v>
      </c>
    </row>
    <row r="22" spans="1:24">
      <c r="A22" s="15" t="s">
        <v>197</v>
      </c>
      <c r="B22" s="17" t="n">
        <v>6598</v>
      </c>
      <c r="C22" s="18">
        <f>(100.0/B22*100)</f>
        <v/>
      </c>
      <c r="D22" s="19" t="n">
        <v>6498</v>
      </c>
      <c r="E22" s="18" t="n">
        <v>450.15539342</v>
      </c>
      <c r="F22" s="20" t="n">
        <v>5.48653668</v>
      </c>
      <c r="G22" s="18" t="n">
        <v>476.65945417</v>
      </c>
      <c r="H22" s="20" t="n">
        <v>4.36257834</v>
      </c>
      <c r="I22" s="18" t="n">
        <v>503.08392295</v>
      </c>
      <c r="J22" s="20" t="n">
        <v>4.86391081</v>
      </c>
      <c r="K22" s="18" t="n">
        <v>511.12203428</v>
      </c>
      <c r="L22" s="20" t="n">
        <v>6.60135226</v>
      </c>
      <c r="M22" s="18" t="n">
        <v>489.86739455</v>
      </c>
      <c r="N22" s="20" t="n">
        <v>6.19347709</v>
      </c>
      <c r="O22" s="18" t="n">
        <v>353.48150344</v>
      </c>
      <c r="P22" s="20" t="n">
        <v>10.04320883</v>
      </c>
      <c r="Q22" s="18" t="s">
        <v>182</v>
      </c>
      <c r="R22" s="20" t="s">
        <v>182</v>
      </c>
      <c r="S22" s="18" t="n">
        <v>465.3184081</v>
      </c>
      <c r="T22" s="20" t="n">
        <v>9.52311205</v>
      </c>
      <c r="U22" s="18" t="s">
        <v>182</v>
      </c>
      <c r="V22" s="20" t="s">
        <v>182</v>
      </c>
      <c r="W22" s="18" t="n">
        <v>390.39555124</v>
      </c>
      <c r="X22" s="20" t="n">
        <v>8.375897869999999</v>
      </c>
    </row>
    <row r="23" spans="1:24">
      <c r="A23" s="15" t="s">
        <v>198</v>
      </c>
      <c r="B23" s="17" t="n">
        <v>11583</v>
      </c>
      <c r="C23" s="18">
        <f>(512.0/B23*100)</f>
        <v/>
      </c>
      <c r="D23" s="19" t="n">
        <v>11071</v>
      </c>
      <c r="E23" s="18" t="n">
        <v>471.03519244</v>
      </c>
      <c r="F23" s="20" t="n">
        <v>3.912721</v>
      </c>
      <c r="G23" s="18" t="n">
        <v>500.37993013</v>
      </c>
      <c r="H23" s="20" t="n">
        <v>3.54525904</v>
      </c>
      <c r="I23" s="18" t="n">
        <v>510.92877787</v>
      </c>
      <c r="J23" s="20" t="n">
        <v>3.84394646</v>
      </c>
      <c r="K23" s="18" t="n">
        <v>509.85019097</v>
      </c>
      <c r="L23" s="20" t="n">
        <v>5.93831556</v>
      </c>
      <c r="M23" s="18" t="n">
        <v>509.67539074</v>
      </c>
      <c r="N23" s="20" t="n">
        <v>6.44002783</v>
      </c>
      <c r="O23" s="18" t="n">
        <v>458.71026959</v>
      </c>
      <c r="P23" s="20" t="n">
        <v>19.55759787</v>
      </c>
      <c r="Q23" s="18" t="s">
        <v>182</v>
      </c>
      <c r="R23" s="20" t="s">
        <v>182</v>
      </c>
      <c r="S23" s="18" t="s">
        <v>182</v>
      </c>
      <c r="T23" s="20" t="s">
        <v>182</v>
      </c>
      <c r="U23" s="18" t="s">
        <v>182</v>
      </c>
      <c r="V23" s="20" t="s">
        <v>182</v>
      </c>
      <c r="W23" s="18" t="n">
        <v>434.93791485</v>
      </c>
      <c r="X23" s="20" t="n">
        <v>5.94385836</v>
      </c>
    </row>
    <row r="24" spans="1:24">
      <c r="A24" s="15" t="s">
        <v>199</v>
      </c>
      <c r="B24" s="17" t="n">
        <v>6647</v>
      </c>
      <c r="C24" s="18">
        <f>(17.0/B24*100)</f>
        <v/>
      </c>
      <c r="D24" s="19" t="n">
        <v>6630</v>
      </c>
      <c r="E24" s="18" t="n">
        <v>526.7020725899999</v>
      </c>
      <c r="F24" s="20" t="n">
        <v>2.9018552</v>
      </c>
      <c r="G24" s="18" t="n">
        <v>542.08573434</v>
      </c>
      <c r="H24" s="20" t="n">
        <v>4.46106256</v>
      </c>
      <c r="I24" s="18" t="n">
        <v>550.25006838</v>
      </c>
      <c r="J24" s="20" t="n">
        <v>4.69982376</v>
      </c>
      <c r="K24" s="18" t="n">
        <v>551.87072617</v>
      </c>
      <c r="L24" s="20" t="n">
        <v>7.06074713</v>
      </c>
      <c r="M24" s="18" t="n">
        <v>520.47381983</v>
      </c>
      <c r="N24" s="20" t="n">
        <v>6.6134019</v>
      </c>
      <c r="O24" s="18" t="n">
        <v>437.355754</v>
      </c>
      <c r="P24" s="20" t="n">
        <v>17.09724105</v>
      </c>
      <c r="Q24" s="18" t="s">
        <v>182</v>
      </c>
      <c r="R24" s="20" t="s">
        <v>182</v>
      </c>
      <c r="S24" s="18" t="s">
        <v>182</v>
      </c>
      <c r="T24" s="20" t="s">
        <v>182</v>
      </c>
      <c r="U24" s="18" t="s">
        <v>182</v>
      </c>
      <c r="V24" s="20" t="s">
        <v>182</v>
      </c>
      <c r="W24" s="18" t="n">
        <v>472.77938334</v>
      </c>
      <c r="X24" s="20" t="n">
        <v>13.91923092</v>
      </c>
    </row>
    <row r="25" spans="1:24">
      <c r="A25" s="15" t="s">
        <v>200</v>
      </c>
      <c r="B25" s="17" t="n">
        <v>5581</v>
      </c>
      <c r="C25" s="18">
        <f>(28.0/B25*100)</f>
        <v/>
      </c>
      <c r="D25" s="19" t="n">
        <v>5553</v>
      </c>
      <c r="E25" s="18" t="n">
        <v>520.48902135</v>
      </c>
      <c r="F25" s="20" t="n">
        <v>3.78646317</v>
      </c>
      <c r="G25" s="18" t="n">
        <v>538.51661769</v>
      </c>
      <c r="H25" s="20" t="n">
        <v>3.85170732</v>
      </c>
      <c r="I25" s="18" t="n">
        <v>524.00562501</v>
      </c>
      <c r="J25" s="20" t="n">
        <v>6.02472621</v>
      </c>
      <c r="K25" s="18" t="n">
        <v>500.28024099</v>
      </c>
      <c r="L25" s="20" t="n">
        <v>9.69535949</v>
      </c>
      <c r="M25" s="18" t="n">
        <v>491.49476243</v>
      </c>
      <c r="N25" s="20" t="n">
        <v>14.0625026</v>
      </c>
      <c r="O25" s="18" t="n">
        <v>392.05635972</v>
      </c>
      <c r="P25" s="20" t="n">
        <v>35.90323828</v>
      </c>
      <c r="Q25" s="18" t="s">
        <v>182</v>
      </c>
      <c r="R25" s="20" t="s">
        <v>182</v>
      </c>
      <c r="S25" s="18" t="s">
        <v>182</v>
      </c>
      <c r="T25" s="20" t="s">
        <v>182</v>
      </c>
      <c r="U25" s="18" t="s">
        <v>182</v>
      </c>
      <c r="V25" s="20" t="s">
        <v>182</v>
      </c>
      <c r="W25" s="18" t="n">
        <v>493.31739652</v>
      </c>
      <c r="X25" s="20" t="n">
        <v>14.24142417</v>
      </c>
    </row>
    <row r="26" spans="1:24">
      <c r="A26" s="15" t="s">
        <v>201</v>
      </c>
      <c r="B26" s="17" t="n">
        <v>4869</v>
      </c>
      <c r="C26" s="18">
        <f>(100.0/B26*100)</f>
        <v/>
      </c>
      <c r="D26" s="19" t="n">
        <v>4769</v>
      </c>
      <c r="E26" s="18" t="n">
        <v>457.42199771</v>
      </c>
      <c r="F26" s="20" t="n">
        <v>5.16025806</v>
      </c>
      <c r="G26" s="18" t="n">
        <v>484.3917638</v>
      </c>
      <c r="H26" s="20" t="n">
        <v>3.32609669</v>
      </c>
      <c r="I26" s="18" t="n">
        <v>489.80296636</v>
      </c>
      <c r="J26" s="20" t="n">
        <v>2.9961794</v>
      </c>
      <c r="K26" s="18" t="n">
        <v>495.84520704</v>
      </c>
      <c r="L26" s="20" t="n">
        <v>3.12693252</v>
      </c>
      <c r="M26" s="18" t="n">
        <v>481.01329495</v>
      </c>
      <c r="N26" s="20" t="n">
        <v>3.93677885</v>
      </c>
      <c r="O26" s="18" t="s">
        <v>182</v>
      </c>
      <c r="P26" s="20" t="s">
        <v>182</v>
      </c>
      <c r="Q26" s="18" t="s">
        <v>182</v>
      </c>
      <c r="R26" s="20" t="s">
        <v>182</v>
      </c>
      <c r="S26" s="18" t="s">
        <v>182</v>
      </c>
      <c r="T26" s="20" t="s">
        <v>182</v>
      </c>
      <c r="U26" s="18" t="s">
        <v>182</v>
      </c>
      <c r="V26" s="20" t="s">
        <v>182</v>
      </c>
      <c r="W26" s="18" t="n">
        <v>431.22723125</v>
      </c>
      <c r="X26" s="20" t="n">
        <v>7.5732622</v>
      </c>
    </row>
    <row r="27" spans="1:24">
      <c r="A27" s="15" t="s">
        <v>202</v>
      </c>
      <c r="B27" s="17" t="n">
        <v>5299</v>
      </c>
      <c r="C27" s="18">
        <f>(174.0/B27*100)</f>
        <v/>
      </c>
      <c r="D27" s="19" t="n">
        <v>5125</v>
      </c>
      <c r="E27" s="18" t="n">
        <v>469.91193822</v>
      </c>
      <c r="F27" s="20" t="n">
        <v>2.44516507</v>
      </c>
      <c r="G27" s="18" t="n">
        <v>496.09879817</v>
      </c>
      <c r="H27" s="20" t="n">
        <v>3.30118559</v>
      </c>
      <c r="I27" s="18" t="n">
        <v>502.85536619</v>
      </c>
      <c r="J27" s="20" t="n">
        <v>2.64674475</v>
      </c>
      <c r="K27" s="18" t="n">
        <v>510.67626654</v>
      </c>
      <c r="L27" s="20" t="n">
        <v>3.78116993</v>
      </c>
      <c r="M27" s="18" t="n">
        <v>498.12520329</v>
      </c>
      <c r="N27" s="20" t="n">
        <v>4.56307267</v>
      </c>
      <c r="O27" s="18" t="n">
        <v>433.74807221</v>
      </c>
      <c r="P27" s="20" t="n">
        <v>14.3856779</v>
      </c>
      <c r="Q27" s="18" t="s">
        <v>182</v>
      </c>
      <c r="R27" s="20" t="s">
        <v>182</v>
      </c>
      <c r="S27" s="18" t="s">
        <v>182</v>
      </c>
      <c r="T27" s="20" t="s">
        <v>182</v>
      </c>
      <c r="U27" s="18" t="s">
        <v>182</v>
      </c>
      <c r="V27" s="20" t="s">
        <v>182</v>
      </c>
      <c r="W27" s="18" t="n">
        <v>414.34787316</v>
      </c>
      <c r="X27" s="20" t="n">
        <v>4.24625383</v>
      </c>
    </row>
    <row r="28" spans="1:24">
      <c r="A28" s="15" t="s">
        <v>203</v>
      </c>
      <c r="B28" s="17" t="n">
        <v>7568</v>
      </c>
      <c r="C28" s="18">
        <f>(134.0/B28*100)</f>
        <v/>
      </c>
      <c r="D28" s="19" t="n">
        <v>7434</v>
      </c>
      <c r="E28" s="18" t="n">
        <v>398.53661995</v>
      </c>
      <c r="F28" s="20" t="n">
        <v>2.54119311</v>
      </c>
      <c r="G28" s="18" t="n">
        <v>418.24096054</v>
      </c>
      <c r="H28" s="20" t="n">
        <v>3.3698948</v>
      </c>
      <c r="I28" s="18" t="n">
        <v>427.39882549</v>
      </c>
      <c r="J28" s="20" t="n">
        <v>3.50069146</v>
      </c>
      <c r="K28" s="18" t="n">
        <v>421.04791425</v>
      </c>
      <c r="L28" s="20" t="n">
        <v>5.11386513</v>
      </c>
      <c r="M28" s="18" t="n">
        <v>412.60302987</v>
      </c>
      <c r="N28" s="20" t="n">
        <v>6.5129232</v>
      </c>
      <c r="O28" s="18" t="n">
        <v>331.61953229</v>
      </c>
      <c r="P28" s="20" t="n">
        <v>9.41278149</v>
      </c>
      <c r="Q28" s="18" t="s">
        <v>182</v>
      </c>
      <c r="R28" s="20" t="s">
        <v>182</v>
      </c>
      <c r="S28" s="18" t="s">
        <v>182</v>
      </c>
      <c r="T28" s="20" t="s">
        <v>182</v>
      </c>
      <c r="U28" s="18" t="s">
        <v>182</v>
      </c>
      <c r="V28" s="20" t="s">
        <v>182</v>
      </c>
      <c r="W28" s="18" t="n">
        <v>383.17461517</v>
      </c>
      <c r="X28" s="20" t="n">
        <v>8.30027817</v>
      </c>
    </row>
    <row r="29" spans="1:24">
      <c r="A29" s="15" t="s">
        <v>204</v>
      </c>
      <c r="B29" s="17" t="n">
        <v>5385</v>
      </c>
      <c r="C29" s="18">
        <f>(36.0/B29*100)</f>
        <v/>
      </c>
      <c r="D29" s="19" t="n">
        <v>5349</v>
      </c>
      <c r="E29" s="18" t="n">
        <v>491.39909077</v>
      </c>
      <c r="F29" s="20" t="n">
        <v>3.5666784</v>
      </c>
      <c r="G29" s="18" t="n">
        <v>521.11735463</v>
      </c>
      <c r="H29" s="20" t="n">
        <v>3.26867022</v>
      </c>
      <c r="I29" s="18" t="n">
        <v>538.50740968</v>
      </c>
      <c r="J29" s="20" t="n">
        <v>3.25837308</v>
      </c>
      <c r="K29" s="18" t="n">
        <v>539.5337811099999</v>
      </c>
      <c r="L29" s="20" t="n">
        <v>5.5467468</v>
      </c>
      <c r="M29" s="18" t="n">
        <v>519.88558605</v>
      </c>
      <c r="N29" s="20" t="n">
        <v>8.9449746</v>
      </c>
      <c r="O29" s="18" t="n">
        <v>388.67614524</v>
      </c>
      <c r="P29" s="20" t="n">
        <v>42.43001082</v>
      </c>
      <c r="Q29" s="18" t="s">
        <v>182</v>
      </c>
      <c r="R29" s="20" t="s">
        <v>182</v>
      </c>
      <c r="S29" s="18" t="n">
        <v>335.3902018</v>
      </c>
      <c r="T29" s="20" t="n">
        <v>12.1685767</v>
      </c>
      <c r="U29" s="18" t="s">
        <v>182</v>
      </c>
      <c r="V29" s="20" t="s">
        <v>182</v>
      </c>
      <c r="W29" s="18" t="n">
        <v>449.65437654</v>
      </c>
      <c r="X29" s="20" t="n">
        <v>14.88519999</v>
      </c>
    </row>
    <row r="30" spans="1:24">
      <c r="A30" s="15" t="s">
        <v>205</v>
      </c>
      <c r="B30" s="17" t="n">
        <v>4520</v>
      </c>
      <c r="C30" s="18">
        <f>(546.0/B30*100)</f>
        <v/>
      </c>
      <c r="D30" s="19" t="n">
        <v>3974</v>
      </c>
      <c r="E30" s="18" t="n">
        <v>466.03547731</v>
      </c>
      <c r="F30" s="20" t="n">
        <v>5.05202777</v>
      </c>
      <c r="G30" s="18" t="n">
        <v>492.28114523</v>
      </c>
      <c r="H30" s="20" t="n">
        <v>4.63789583</v>
      </c>
      <c r="I30" s="18" t="n">
        <v>509.79517323</v>
      </c>
      <c r="J30" s="20" t="n">
        <v>3.5486502</v>
      </c>
      <c r="K30" s="18" t="n">
        <v>513.9340045500001</v>
      </c>
      <c r="L30" s="20" t="n">
        <v>4.0379019</v>
      </c>
      <c r="M30" s="18" t="n">
        <v>518.17495802</v>
      </c>
      <c r="N30" s="20" t="n">
        <v>5.23165825</v>
      </c>
      <c r="O30" s="18" t="n">
        <v>416.62079913</v>
      </c>
      <c r="P30" s="20" t="n">
        <v>23.35845308</v>
      </c>
      <c r="Q30" s="18" t="s">
        <v>182</v>
      </c>
      <c r="R30" s="20" t="s">
        <v>182</v>
      </c>
      <c r="S30" s="18" t="s">
        <v>182</v>
      </c>
      <c r="T30" s="20" t="s">
        <v>182</v>
      </c>
      <c r="U30" s="18" t="s">
        <v>182</v>
      </c>
      <c r="V30" s="20" t="s">
        <v>182</v>
      </c>
      <c r="W30" s="18" t="n">
        <v>413.75230962</v>
      </c>
      <c r="X30" s="20" t="n">
        <v>7.25243394</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481.54369401</v>
      </c>
      <c r="F32" s="20" t="n">
        <v>3.77415887</v>
      </c>
      <c r="G32" s="18" t="n">
        <v>506.58556604</v>
      </c>
      <c r="H32" s="20" t="n">
        <v>3.24394391</v>
      </c>
      <c r="I32" s="18" t="n">
        <v>514.55645304</v>
      </c>
      <c r="J32" s="20" t="n">
        <v>3.31669589</v>
      </c>
      <c r="K32" s="18" t="n">
        <v>516.84155821</v>
      </c>
      <c r="L32" s="20" t="n">
        <v>4.23080975</v>
      </c>
      <c r="M32" s="18" t="n">
        <v>508.89379252</v>
      </c>
      <c r="N32" s="20" t="n">
        <v>5.19681228</v>
      </c>
      <c r="O32" s="18" t="n">
        <v>459.37468581</v>
      </c>
      <c r="P32" s="20" t="n">
        <v>28.13902873</v>
      </c>
      <c r="Q32" s="18" t="s">
        <v>182</v>
      </c>
      <c r="R32" s="20" t="s">
        <v>182</v>
      </c>
      <c r="S32" s="18" t="s">
        <v>182</v>
      </c>
      <c r="T32" s="20" t="s">
        <v>182</v>
      </c>
      <c r="U32" s="18" t="s">
        <v>182</v>
      </c>
      <c r="V32" s="20" t="s">
        <v>182</v>
      </c>
      <c r="W32" s="18" t="n">
        <v>444.05417012</v>
      </c>
      <c r="X32" s="20" t="n">
        <v>10.58737944</v>
      </c>
    </row>
    <row r="33" spans="1:24">
      <c r="A33" s="15" t="s">
        <v>208</v>
      </c>
      <c r="B33" s="17" t="n">
        <v>7325</v>
      </c>
      <c r="C33" s="18">
        <f>(235.0/B33*100)</f>
        <v/>
      </c>
      <c r="D33" s="19" t="n">
        <v>7090</v>
      </c>
      <c r="E33" s="18" t="n">
        <v>455.72161333</v>
      </c>
      <c r="F33" s="20" t="n">
        <v>5.23275886</v>
      </c>
      <c r="G33" s="18" t="n">
        <v>491.49710645</v>
      </c>
      <c r="H33" s="20" t="n">
        <v>4.51642017</v>
      </c>
      <c r="I33" s="18" t="n">
        <v>504.93584179</v>
      </c>
      <c r="J33" s="20" t="n">
        <v>3.25649953</v>
      </c>
      <c r="K33" s="18" t="n">
        <v>501.53624941</v>
      </c>
      <c r="L33" s="20" t="n">
        <v>3.56743622</v>
      </c>
      <c r="M33" s="18" t="n">
        <v>490.1779504</v>
      </c>
      <c r="N33" s="20" t="n">
        <v>5.00310998</v>
      </c>
      <c r="O33" s="18" t="n">
        <v>385.2957023</v>
      </c>
      <c r="P33" s="20" t="n">
        <v>29.52119482</v>
      </c>
      <c r="Q33" s="18" t="s">
        <v>182</v>
      </c>
      <c r="R33" s="20" t="s">
        <v>182</v>
      </c>
      <c r="S33" s="18" t="s">
        <v>182</v>
      </c>
      <c r="T33" s="20" t="s">
        <v>182</v>
      </c>
      <c r="U33" s="18" t="s">
        <v>182</v>
      </c>
      <c r="V33" s="20" t="s">
        <v>182</v>
      </c>
      <c r="W33" s="18" t="n">
        <v>438.37059083</v>
      </c>
      <c r="X33" s="20" t="n">
        <v>9.8333373</v>
      </c>
    </row>
    <row r="34" spans="1:24">
      <c r="A34" s="15" t="s">
        <v>209</v>
      </c>
      <c r="B34" s="17" t="n">
        <v>6350</v>
      </c>
      <c r="C34" s="18">
        <f>(86.0/B34*100)</f>
        <v/>
      </c>
      <c r="D34" s="19" t="n">
        <v>6264</v>
      </c>
      <c r="E34" s="18" t="n">
        <v>445.38569215</v>
      </c>
      <c r="F34" s="20" t="n">
        <v>4.18425178</v>
      </c>
      <c r="G34" s="18" t="n">
        <v>479.94647319</v>
      </c>
      <c r="H34" s="20" t="n">
        <v>3.24752233</v>
      </c>
      <c r="I34" s="18" t="n">
        <v>501.39835649</v>
      </c>
      <c r="J34" s="20" t="n">
        <v>3.29896785</v>
      </c>
      <c r="K34" s="18" t="n">
        <v>502.19402978</v>
      </c>
      <c r="L34" s="20" t="n">
        <v>3.78579002</v>
      </c>
      <c r="M34" s="18" t="n">
        <v>490.76820316</v>
      </c>
      <c r="N34" s="20" t="n">
        <v>4.3474871</v>
      </c>
      <c r="O34" s="18" t="n">
        <v>379.07328183</v>
      </c>
      <c r="P34" s="20" t="n">
        <v>14.0777645</v>
      </c>
      <c r="Q34" s="18" t="s">
        <v>182</v>
      </c>
      <c r="R34" s="20" t="s">
        <v>182</v>
      </c>
      <c r="S34" s="18" t="n">
        <v>336.51078337</v>
      </c>
      <c r="T34" s="20" t="n">
        <v>12.24828707</v>
      </c>
      <c r="U34" s="18" t="s">
        <v>182</v>
      </c>
      <c r="V34" s="20" t="s">
        <v>182</v>
      </c>
      <c r="W34" s="18" t="n">
        <v>395.0966801</v>
      </c>
      <c r="X34" s="20" t="n">
        <v>8.841607639999999</v>
      </c>
    </row>
    <row r="35" spans="1:24">
      <c r="A35" s="15" t="s">
        <v>210</v>
      </c>
      <c r="B35" s="17" t="n">
        <v>6406</v>
      </c>
      <c r="C35" s="18">
        <f>(69.0/B35*100)</f>
        <v/>
      </c>
      <c r="D35" s="19" t="n">
        <v>6337</v>
      </c>
      <c r="E35" s="18" t="n">
        <v>460.57632649</v>
      </c>
      <c r="F35" s="20" t="n">
        <v>5.4248875</v>
      </c>
      <c r="G35" s="18" t="n">
        <v>497.45143106</v>
      </c>
      <c r="H35" s="20" t="n">
        <v>3.20631583</v>
      </c>
      <c r="I35" s="18" t="n">
        <v>521.240851</v>
      </c>
      <c r="J35" s="20" t="n">
        <v>2.76900514</v>
      </c>
      <c r="K35" s="18" t="n">
        <v>525.88444697</v>
      </c>
      <c r="L35" s="20" t="n">
        <v>3.52127737</v>
      </c>
      <c r="M35" s="18" t="n">
        <v>535.98320916</v>
      </c>
      <c r="N35" s="20" t="n">
        <v>3.98777354</v>
      </c>
      <c r="O35" s="18" t="n">
        <v>456.28947541</v>
      </c>
      <c r="P35" s="20" t="n">
        <v>18.93491365</v>
      </c>
      <c r="Q35" s="18" t="s">
        <v>182</v>
      </c>
      <c r="R35" s="20" t="s">
        <v>182</v>
      </c>
      <c r="S35" s="18" t="n">
        <v>349.78970242</v>
      </c>
      <c r="T35" s="20" t="n">
        <v>6.90672373</v>
      </c>
      <c r="U35" s="18" t="s">
        <v>182</v>
      </c>
      <c r="V35" s="20" t="s">
        <v>182</v>
      </c>
      <c r="W35" s="18" t="n">
        <v>457.8356379</v>
      </c>
      <c r="X35" s="20" t="n">
        <v>7.7039882</v>
      </c>
    </row>
    <row r="36" spans="1:24">
      <c r="A36" s="15" t="s">
        <v>211</v>
      </c>
      <c r="B36" s="17" t="n">
        <v>6736</v>
      </c>
      <c r="C36" s="18">
        <f>(49.0/B36*100)</f>
        <v/>
      </c>
      <c r="D36" s="19" t="n">
        <v>6687</v>
      </c>
      <c r="E36" s="18" t="n">
        <v>457.60768971</v>
      </c>
      <c r="F36" s="20" t="n">
        <v>3.28502332</v>
      </c>
      <c r="G36" s="18" t="n">
        <v>488.96940702</v>
      </c>
      <c r="H36" s="20" t="n">
        <v>3.54465164</v>
      </c>
      <c r="I36" s="18" t="n">
        <v>505.7683123</v>
      </c>
      <c r="J36" s="20" t="n">
        <v>2.59102844</v>
      </c>
      <c r="K36" s="18" t="n">
        <v>506.70085758</v>
      </c>
      <c r="L36" s="20" t="n">
        <v>4.18162334</v>
      </c>
      <c r="M36" s="18" t="n">
        <v>491.00105474</v>
      </c>
      <c r="N36" s="20" t="n">
        <v>5.17008432</v>
      </c>
      <c r="O36" s="18" t="n">
        <v>415.69116087</v>
      </c>
      <c r="P36" s="20" t="n">
        <v>19.29217902</v>
      </c>
      <c r="Q36" s="18" t="s">
        <v>182</v>
      </c>
      <c r="R36" s="20" t="s">
        <v>182</v>
      </c>
      <c r="S36" s="18" t="s">
        <v>182</v>
      </c>
      <c r="T36" s="20" t="s">
        <v>182</v>
      </c>
      <c r="U36" s="18" t="s">
        <v>182</v>
      </c>
      <c r="V36" s="20" t="s">
        <v>182</v>
      </c>
      <c r="W36" s="18" t="n">
        <v>436.79332325</v>
      </c>
      <c r="X36" s="20" t="n">
        <v>7.58689178</v>
      </c>
    </row>
    <row r="37" spans="1:24">
      <c r="A37" s="15" t="s">
        <v>212</v>
      </c>
      <c r="B37" s="17" t="n">
        <v>5458</v>
      </c>
      <c r="C37" s="18">
        <f>(249.0/B37*100)</f>
        <v/>
      </c>
      <c r="D37" s="19" t="n">
        <v>5209</v>
      </c>
      <c r="E37" s="18" t="n">
        <v>473.14171045</v>
      </c>
      <c r="F37" s="20" t="n">
        <v>4.10090566</v>
      </c>
      <c r="G37" s="18" t="n">
        <v>496.64826161</v>
      </c>
      <c r="H37" s="20" t="n">
        <v>3.82349349</v>
      </c>
      <c r="I37" s="18" t="n">
        <v>509.68458301</v>
      </c>
      <c r="J37" s="20" t="n">
        <v>3.85387621</v>
      </c>
      <c r="K37" s="18" t="n">
        <v>513.22132362</v>
      </c>
      <c r="L37" s="20" t="n">
        <v>4.56551442</v>
      </c>
      <c r="M37" s="18" t="n">
        <v>500.46346272</v>
      </c>
      <c r="N37" s="20" t="n">
        <v>5.15957278</v>
      </c>
      <c r="O37" s="18" t="n">
        <v>389.21190398</v>
      </c>
      <c r="P37" s="20" t="n">
        <v>22.35314496</v>
      </c>
      <c r="Q37" s="18" t="s">
        <v>182</v>
      </c>
      <c r="R37" s="20" t="s">
        <v>182</v>
      </c>
      <c r="S37" s="18" t="s">
        <v>182</v>
      </c>
      <c r="T37" s="20" t="s">
        <v>182</v>
      </c>
      <c r="U37" s="18" t="s">
        <v>182</v>
      </c>
      <c r="V37" s="20" t="s">
        <v>182</v>
      </c>
      <c r="W37" s="18" t="n">
        <v>424.24290039</v>
      </c>
      <c r="X37" s="20" t="n">
        <v>6.62838151</v>
      </c>
    </row>
    <row r="38" spans="1:24">
      <c r="A38" s="15" t="s">
        <v>213</v>
      </c>
      <c r="B38" s="17" t="n">
        <v>5860</v>
      </c>
      <c r="C38" s="18">
        <f>(64.0/B38*100)</f>
        <v/>
      </c>
      <c r="D38" s="19" t="n">
        <v>5796</v>
      </c>
      <c r="E38" s="18" t="n">
        <v>490.4213015</v>
      </c>
      <c r="F38" s="20" t="n">
        <v>4.52695511</v>
      </c>
      <c r="G38" s="18" t="n">
        <v>517.42379577</v>
      </c>
      <c r="H38" s="20" t="n">
        <v>4.37612647</v>
      </c>
      <c r="I38" s="18" t="n">
        <v>531.96556615</v>
      </c>
      <c r="J38" s="20" t="n">
        <v>3.41678167</v>
      </c>
      <c r="K38" s="18" t="n">
        <v>540.93904065</v>
      </c>
      <c r="L38" s="20" t="n">
        <v>4.48577748</v>
      </c>
      <c r="M38" s="18" t="n">
        <v>540.27883509</v>
      </c>
      <c r="N38" s="20" t="n">
        <v>5.26074571</v>
      </c>
      <c r="O38" s="18" t="n">
        <v>423.77334755</v>
      </c>
      <c r="P38" s="20" t="n">
        <v>19.6152984</v>
      </c>
      <c r="Q38" s="18" t="s">
        <v>182</v>
      </c>
      <c r="R38" s="20" t="s">
        <v>182</v>
      </c>
      <c r="S38" s="18" t="s">
        <v>182</v>
      </c>
      <c r="T38" s="20" t="s">
        <v>182</v>
      </c>
      <c r="U38" s="18" t="s">
        <v>182</v>
      </c>
      <c r="V38" s="20" t="s">
        <v>182</v>
      </c>
      <c r="W38" s="18" t="n">
        <v>450.65027702</v>
      </c>
      <c r="X38" s="20" t="n">
        <v>7.29629388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(5671.0/B40*100)</f>
        <v/>
      </c>
      <c r="D40" s="19" t="n">
        <v>8486</v>
      </c>
      <c r="E40" s="18" t="n">
        <v>463.14049834</v>
      </c>
      <c r="F40" s="20" t="n">
        <v>4.74412433</v>
      </c>
      <c r="G40" s="18" t="n">
        <v>494.07725041</v>
      </c>
      <c r="H40" s="20" t="n">
        <v>4.16553786</v>
      </c>
      <c r="I40" s="18" t="n">
        <v>512.39096392</v>
      </c>
      <c r="J40" s="20" t="n">
        <v>3.54695564</v>
      </c>
      <c r="K40" s="18" t="n">
        <v>514.98910072</v>
      </c>
      <c r="L40" s="20" t="n">
        <v>4.49624076</v>
      </c>
      <c r="M40" s="18" t="n">
        <v>492.801922</v>
      </c>
      <c r="N40" s="20" t="n">
        <v>6.08194615</v>
      </c>
      <c r="O40" s="18" t="n">
        <v>408.69474018</v>
      </c>
      <c r="P40" s="20" t="n">
        <v>29.40753755</v>
      </c>
      <c r="Q40" s="18" t="s">
        <v>182</v>
      </c>
      <c r="R40" s="20" t="s">
        <v>182</v>
      </c>
      <c r="S40" s="18" t="n">
        <v>491.16464222</v>
      </c>
      <c r="T40" s="20" t="n">
        <v>2.5540442</v>
      </c>
      <c r="U40" s="18" t="s">
        <v>182</v>
      </c>
      <c r="V40" s="20" t="s">
        <v>182</v>
      </c>
      <c r="W40" s="18" t="n">
        <v>406.26628811</v>
      </c>
      <c r="X40" s="20" t="n">
        <v>6.94306292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(2792.0/B46*100)</f>
        <v/>
      </c>
      <c r="D46" s="19" t="n">
        <v>20349</v>
      </c>
      <c r="E46" s="18" t="n">
        <v>365.43905748</v>
      </c>
      <c r="F46" s="20" t="n">
        <v>3.81984285</v>
      </c>
      <c r="G46" s="18" t="n">
        <v>389.8433513</v>
      </c>
      <c r="H46" s="20" t="n">
        <v>5.15327929</v>
      </c>
      <c r="I46" s="18" t="n">
        <v>418.90922794</v>
      </c>
      <c r="J46" s="20" t="n">
        <v>5.15187326</v>
      </c>
      <c r="K46" s="18" t="n">
        <v>408.16751293</v>
      </c>
      <c r="L46" s="20" t="n">
        <v>5.163496</v>
      </c>
      <c r="M46" s="18" t="n">
        <v>394.44267949</v>
      </c>
      <c r="N46" s="20" t="n">
        <v>4.61580961</v>
      </c>
      <c r="O46" s="18" t="n">
        <v>284.46388749</v>
      </c>
      <c r="P46" s="20" t="n">
        <v>12.06045404</v>
      </c>
      <c r="Q46" s="18" t="s">
        <v>182</v>
      </c>
      <c r="R46" s="20" t="s">
        <v>182</v>
      </c>
      <c r="S46" s="18" t="s">
        <v>182</v>
      </c>
      <c r="T46" s="20" t="s">
        <v>182</v>
      </c>
      <c r="U46" s="18" t="s">
        <v>182</v>
      </c>
      <c r="V46" s="20" t="s">
        <v>182</v>
      </c>
      <c r="W46" s="18" t="n">
        <v>355.27283325</v>
      </c>
      <c r="X46" s="20" t="n">
        <v>4.18627073</v>
      </c>
    </row>
    <row r="47" spans="1:24">
      <c r="A47" s="15" t="s">
        <v>222</v>
      </c>
      <c r="B47" s="17" t="n">
        <v>5928</v>
      </c>
      <c r="C47" s="18">
        <f>(148.0/B47*100)</f>
        <v/>
      </c>
      <c r="D47" s="19" t="n">
        <v>5780</v>
      </c>
      <c r="E47" s="18" t="n">
        <v>440.25817968</v>
      </c>
      <c r="F47" s="20" t="n">
        <v>4.36192914</v>
      </c>
      <c r="G47" s="18" t="n">
        <v>456.42348713</v>
      </c>
      <c r="H47" s="20" t="n">
        <v>5.04137063</v>
      </c>
      <c r="I47" s="18" t="n">
        <v>473.93954824</v>
      </c>
      <c r="J47" s="20" t="n">
        <v>4.60807949</v>
      </c>
      <c r="K47" s="18" t="n">
        <v>455.14558439</v>
      </c>
      <c r="L47" s="20" t="n">
        <v>5.205908</v>
      </c>
      <c r="M47" s="18" t="n">
        <v>446.49225749</v>
      </c>
      <c r="N47" s="20" t="n">
        <v>6.57256051</v>
      </c>
      <c r="O47" s="18" t="n">
        <v>351.05817057</v>
      </c>
      <c r="P47" s="20" t="n">
        <v>12.61946813</v>
      </c>
      <c r="Q47" s="18" t="s">
        <v>182</v>
      </c>
      <c r="R47" s="20" t="s">
        <v>182</v>
      </c>
      <c r="S47" s="18" t="s">
        <v>182</v>
      </c>
      <c r="T47" s="20" t="s">
        <v>182</v>
      </c>
      <c r="U47" s="18" t="s">
        <v>182</v>
      </c>
      <c r="V47" s="20" t="s">
        <v>182</v>
      </c>
      <c r="W47" s="18" t="n">
        <v>386.60114237</v>
      </c>
      <c r="X47" s="20" t="n">
        <v>4.70033247</v>
      </c>
    </row>
    <row r="48" spans="1:24">
      <c r="A48" s="15" t="s">
        <v>223</v>
      </c>
      <c r="B48" s="17" t="n">
        <v>9841</v>
      </c>
      <c r="C48" s="18">
        <f>(19.0/B48*100)</f>
        <v/>
      </c>
      <c r="D48" s="19" t="n">
        <v>9822</v>
      </c>
      <c r="E48" s="18" t="n">
        <v>532.27380142</v>
      </c>
      <c r="F48" s="20" t="n">
        <v>4.8264045</v>
      </c>
      <c r="G48" s="18" t="n">
        <v>558.9808500300001</v>
      </c>
      <c r="H48" s="20" t="n">
        <v>5.67372725</v>
      </c>
      <c r="I48" s="18" t="n">
        <v>546.04388896</v>
      </c>
      <c r="J48" s="20" t="n">
        <v>8.00451473</v>
      </c>
      <c r="K48" s="18" t="n">
        <v>503.33733467</v>
      </c>
      <c r="L48" s="20" t="n">
        <v>10.54626831</v>
      </c>
      <c r="M48" s="18" t="n">
        <v>483.47326065</v>
      </c>
      <c r="N48" s="20" t="n">
        <v>9.232328239999999</v>
      </c>
      <c r="O48" s="18" t="n">
        <v>379.37826934</v>
      </c>
      <c r="P48" s="20" t="n">
        <v>11.07715242</v>
      </c>
      <c r="Q48" s="18" t="s">
        <v>182</v>
      </c>
      <c r="R48" s="20" t="s">
        <v>182</v>
      </c>
      <c r="S48" s="18" t="s">
        <v>182</v>
      </c>
      <c r="T48" s="20" t="s">
        <v>182</v>
      </c>
      <c r="U48" s="18" t="s">
        <v>182</v>
      </c>
      <c r="V48" s="20" t="s">
        <v>182</v>
      </c>
      <c r="W48" s="18" t="n">
        <v>471.94039981</v>
      </c>
      <c r="X48" s="20" t="n">
        <v>14.51374885</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(1048.0/B50*100)</f>
        <v/>
      </c>
      <c r="D50" s="19" t="n">
        <v>10747</v>
      </c>
      <c r="E50" s="18" t="n">
        <v>376.43143426</v>
      </c>
      <c r="F50" s="20" t="n">
        <v>3.21967632</v>
      </c>
      <c r="G50" s="18" t="n">
        <v>397.30600506</v>
      </c>
      <c r="H50" s="20" t="n">
        <v>3.09228883</v>
      </c>
      <c r="I50" s="18" t="n">
        <v>410.9553053</v>
      </c>
      <c r="J50" s="20" t="n">
        <v>3.15128199</v>
      </c>
      <c r="K50" s="18" t="n">
        <v>406.6347239</v>
      </c>
      <c r="L50" s="20" t="n">
        <v>4.06768214</v>
      </c>
      <c r="M50" s="18" t="n">
        <v>395.38942321</v>
      </c>
      <c r="N50" s="20" t="n">
        <v>4.51603473</v>
      </c>
      <c r="O50" s="18" t="n">
        <v>309.38214635</v>
      </c>
      <c r="P50" s="20" t="n">
        <v>11.65830352</v>
      </c>
      <c r="Q50" s="18" t="s">
        <v>182</v>
      </c>
      <c r="R50" s="20" t="s">
        <v>182</v>
      </c>
      <c r="S50" s="18" t="s">
        <v>182</v>
      </c>
      <c r="T50" s="20" t="s">
        <v>182</v>
      </c>
      <c r="U50" s="18" t="s">
        <v>182</v>
      </c>
      <c r="V50" s="20" t="s">
        <v>182</v>
      </c>
      <c r="W50" s="18" t="n">
        <v>358.77503267</v>
      </c>
      <c r="X50" s="20" t="n">
        <v>7.31845822</v>
      </c>
    </row>
    <row r="51" spans="1:24">
      <c r="A51" s="15" t="s">
        <v>226</v>
      </c>
      <c r="B51" s="17" t="n">
        <v>6866</v>
      </c>
      <c r="C51" s="18">
        <f>(117.0/B51*100)</f>
        <v/>
      </c>
      <c r="D51" s="19" t="n">
        <v>6749</v>
      </c>
      <c r="E51" s="18" t="n">
        <v>389.14123252</v>
      </c>
      <c r="F51" s="20" t="n">
        <v>2.74604355</v>
      </c>
      <c r="G51" s="18" t="n">
        <v>413.98196242</v>
      </c>
      <c r="H51" s="20" t="n">
        <v>3.48798324</v>
      </c>
      <c r="I51" s="18" t="n">
        <v>425.13996269</v>
      </c>
      <c r="J51" s="20" t="n">
        <v>4.46470784</v>
      </c>
      <c r="K51" s="18" t="n">
        <v>416.99194675</v>
      </c>
      <c r="L51" s="20" t="n">
        <v>5.40285166</v>
      </c>
      <c r="M51" s="18" t="n">
        <v>403.4035735</v>
      </c>
      <c r="N51" s="20" t="n">
        <v>5.78156877</v>
      </c>
      <c r="O51" s="18" t="n">
        <v>338.45012167</v>
      </c>
      <c r="P51" s="20" t="n">
        <v>17.18682088</v>
      </c>
      <c r="Q51" s="18" t="s">
        <v>182</v>
      </c>
      <c r="R51" s="20" t="s">
        <v>182</v>
      </c>
      <c r="S51" s="18" t="n">
        <v>380.5422133</v>
      </c>
      <c r="T51" s="20" t="n">
        <v>4.31283207</v>
      </c>
      <c r="U51" s="18" t="s">
        <v>182</v>
      </c>
      <c r="V51" s="20" t="s">
        <v>182</v>
      </c>
      <c r="W51" s="18" t="n">
        <v>378.7803163</v>
      </c>
      <c r="X51" s="20" t="n">
        <v>5.0997669</v>
      </c>
    </row>
    <row r="52" spans="1:24">
      <c r="A52" s="15" t="s">
        <v>227</v>
      </c>
      <c r="B52" s="17" t="n">
        <v>5809</v>
      </c>
      <c r="C52" s="18">
        <f>(119.0/B52*100)</f>
        <v/>
      </c>
      <c r="D52" s="19" t="n">
        <v>5690</v>
      </c>
      <c r="E52" s="18" t="n">
        <v>440.83273583</v>
      </c>
      <c r="F52" s="20" t="n">
        <v>3.85274613</v>
      </c>
      <c r="G52" s="18" t="n">
        <v>475.71631715</v>
      </c>
      <c r="H52" s="20" t="n">
        <v>3.41492293</v>
      </c>
      <c r="I52" s="18" t="n">
        <v>486.1919309</v>
      </c>
      <c r="J52" s="20" t="n">
        <v>3.82601164</v>
      </c>
      <c r="K52" s="18" t="n">
        <v>487.64458233</v>
      </c>
      <c r="L52" s="20" t="n">
        <v>4.67651928</v>
      </c>
      <c r="M52" s="18" t="n">
        <v>466.61606787</v>
      </c>
      <c r="N52" s="20" t="n">
        <v>5.60493082</v>
      </c>
      <c r="O52" s="18" t="n">
        <v>376.4202098</v>
      </c>
      <c r="P52" s="20" t="n">
        <v>22.91895151</v>
      </c>
      <c r="Q52" s="18" t="s">
        <v>182</v>
      </c>
      <c r="R52" s="20" t="s">
        <v>182</v>
      </c>
      <c r="S52" s="18" t="s">
        <v>182</v>
      </c>
      <c r="T52" s="20" t="s">
        <v>182</v>
      </c>
      <c r="U52" s="18" t="s">
        <v>182</v>
      </c>
      <c r="V52" s="20" t="s">
        <v>182</v>
      </c>
      <c r="W52" s="18" t="n">
        <v>393.9776729</v>
      </c>
      <c r="X52" s="20" t="n">
        <v>6.53140654</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(469.0/B54*100)</f>
        <v/>
      </c>
      <c r="D54" s="19" t="n">
        <v>4271</v>
      </c>
      <c r="E54" s="18" t="n">
        <v>333.45279216</v>
      </c>
      <c r="F54" s="20" t="n">
        <v>3.74735555</v>
      </c>
      <c r="G54" s="18" t="n">
        <v>339.62381203</v>
      </c>
      <c r="H54" s="20" t="n">
        <v>5.25164917</v>
      </c>
      <c r="I54" s="18" t="n">
        <v>349.53499177</v>
      </c>
      <c r="J54" s="20" t="n">
        <v>6.3501973</v>
      </c>
      <c r="K54" s="18" t="n">
        <v>340.43754532</v>
      </c>
      <c r="L54" s="20" t="n">
        <v>5.88347506</v>
      </c>
      <c r="M54" s="18" t="n">
        <v>341.20646068</v>
      </c>
      <c r="N54" s="20" t="n">
        <v>5.16735351</v>
      </c>
      <c r="O54" s="18" t="n">
        <v>287.6604697</v>
      </c>
      <c r="P54" s="20" t="n">
        <v>9.120625710000001</v>
      </c>
      <c r="Q54" s="18" t="s">
        <v>182</v>
      </c>
      <c r="R54" s="20" t="s">
        <v>182</v>
      </c>
      <c r="S54" s="18" t="s">
        <v>182</v>
      </c>
      <c r="T54" s="20" t="s">
        <v>182</v>
      </c>
      <c r="U54" s="18" t="s">
        <v>182</v>
      </c>
      <c r="V54" s="20" t="s">
        <v>182</v>
      </c>
      <c r="W54" s="18" t="n">
        <v>294.14146273</v>
      </c>
      <c r="X54" s="20" t="n">
        <v>4.22945979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529.78376066</v>
      </c>
      <c r="F56" s="20" t="n">
        <v>3.90759016</v>
      </c>
      <c r="G56" s="18" t="n">
        <v>555.32641812</v>
      </c>
      <c r="H56" s="20" t="n">
        <v>3.60867507</v>
      </c>
      <c r="I56" s="18" t="n">
        <v>559.72933631</v>
      </c>
      <c r="J56" s="20" t="n">
        <v>3.70437305</v>
      </c>
      <c r="K56" s="18" t="n">
        <v>566.08044111</v>
      </c>
      <c r="L56" s="20" t="n">
        <v>5.4394369</v>
      </c>
      <c r="M56" s="18" t="n">
        <v>528.1605130200001</v>
      </c>
      <c r="N56" s="20" t="n">
        <v>6.53905594</v>
      </c>
      <c r="O56" s="18" t="n">
        <v>469.66514609</v>
      </c>
      <c r="P56" s="20" t="n">
        <v>16.61451933</v>
      </c>
      <c r="Q56" s="18" t="s">
        <v>182</v>
      </c>
      <c r="R56" s="20" t="s">
        <v>182</v>
      </c>
      <c r="S56" s="18" t="s">
        <v>182</v>
      </c>
      <c r="T56" s="20" t="s">
        <v>182</v>
      </c>
      <c r="U56" s="18" t="s">
        <v>182</v>
      </c>
      <c r="V56" s="20" t="s">
        <v>182</v>
      </c>
      <c r="W56" s="18" t="n">
        <v>503.36359228</v>
      </c>
      <c r="X56" s="20" t="n">
        <v>19.14568007</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(263.0/B61*100)</f>
        <v/>
      </c>
      <c r="D61" s="19" t="n">
        <v>6262</v>
      </c>
      <c r="E61" s="18" t="n">
        <v>446.41949138</v>
      </c>
      <c r="F61" s="20" t="n">
        <v>4.60385231</v>
      </c>
      <c r="G61" s="18" t="n">
        <v>470.77867216</v>
      </c>
      <c r="H61" s="20" t="n">
        <v>3.49935699</v>
      </c>
      <c r="I61" s="18" t="n">
        <v>493.32711174</v>
      </c>
      <c r="J61" s="20" t="n">
        <v>2.95275672</v>
      </c>
      <c r="K61" s="18" t="n">
        <v>496.82115688</v>
      </c>
      <c r="L61" s="20" t="n">
        <v>3.97371832</v>
      </c>
      <c r="M61" s="18" t="n">
        <v>490.70300347</v>
      </c>
      <c r="N61" s="20" t="n">
        <v>4.19887549</v>
      </c>
      <c r="O61" s="18" t="n">
        <v>412.79041495</v>
      </c>
      <c r="P61" s="20" t="n">
        <v>15.55189954</v>
      </c>
      <c r="Q61" s="18" t="s">
        <v>182</v>
      </c>
      <c r="R61" s="20" t="s">
        <v>182</v>
      </c>
      <c r="S61" s="18" t="s">
        <v>182</v>
      </c>
      <c r="T61" s="20" t="s">
        <v>182</v>
      </c>
      <c r="U61" s="18" t="s">
        <v>182</v>
      </c>
      <c r="V61" s="20" t="s">
        <v>182</v>
      </c>
      <c r="W61" s="18" t="n">
        <v>413.80928398</v>
      </c>
      <c r="X61" s="20" t="n">
        <v>8.77494519</v>
      </c>
    </row>
    <row r="62" spans="1:24">
      <c r="A62" s="15" t="s">
        <v>237</v>
      </c>
      <c r="B62" s="17" t="n">
        <v>4476</v>
      </c>
      <c r="C62" s="18">
        <f>(5.0/B62*100)</f>
        <v/>
      </c>
      <c r="D62" s="19" t="n">
        <v>4471</v>
      </c>
      <c r="E62" s="18" t="n">
        <v>533.87224755</v>
      </c>
      <c r="F62" s="20" t="n">
        <v>2.25889954</v>
      </c>
      <c r="G62" s="18" t="n">
        <v>553.11750976</v>
      </c>
      <c r="H62" s="20" t="n">
        <v>2.082557</v>
      </c>
      <c r="I62" s="18" t="n">
        <v>552.16483537</v>
      </c>
      <c r="J62" s="20" t="n">
        <v>2.86315894</v>
      </c>
      <c r="K62" s="18" t="n">
        <v>548.75209425</v>
      </c>
      <c r="L62" s="20" t="n">
        <v>5.20261429</v>
      </c>
      <c r="M62" s="18" t="n">
        <v>523.71567163</v>
      </c>
      <c r="N62" s="20" t="n">
        <v>6.78245818</v>
      </c>
      <c r="O62" s="18" t="n">
        <v>492.5715519</v>
      </c>
      <c r="P62" s="20" t="n">
        <v>17.55575261</v>
      </c>
      <c r="Q62" s="18" t="s">
        <v>182</v>
      </c>
      <c r="R62" s="20" t="s">
        <v>182</v>
      </c>
      <c r="S62" s="18" t="s">
        <v>182</v>
      </c>
      <c r="T62" s="20" t="s">
        <v>182</v>
      </c>
      <c r="U62" s="18" t="s">
        <v>182</v>
      </c>
      <c r="V62" s="20" t="s">
        <v>182</v>
      </c>
      <c r="W62" s="18" t="n">
        <v>502.77068185</v>
      </c>
      <c r="X62" s="20" t="n">
        <v>13.31147637</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(35.0/B67*100)</f>
        <v/>
      </c>
      <c r="D67" s="19" t="n">
        <v>6936</v>
      </c>
      <c r="E67" s="18" t="n">
        <v>382.17658098</v>
      </c>
      <c r="F67" s="20" t="n">
        <v>3.02453429</v>
      </c>
      <c r="G67" s="18" t="n">
        <v>400.3216466</v>
      </c>
      <c r="H67" s="20" t="n">
        <v>3.81432672</v>
      </c>
      <c r="I67" s="18" t="n">
        <v>402.81522855</v>
      </c>
      <c r="J67" s="20" t="n">
        <v>4.32708383</v>
      </c>
      <c r="K67" s="18" t="n">
        <v>394.14563357</v>
      </c>
      <c r="L67" s="20" t="n">
        <v>4.54518778</v>
      </c>
      <c r="M67" s="18" t="n">
        <v>388.7457723</v>
      </c>
      <c r="N67" s="20" t="n">
        <v>6.78458434</v>
      </c>
      <c r="O67" s="18" t="n">
        <v>303.84785217</v>
      </c>
      <c r="P67" s="20" t="n">
        <v>8.663461910000001</v>
      </c>
      <c r="Q67" s="18" t="s">
        <v>182</v>
      </c>
      <c r="R67" s="20" t="s">
        <v>182</v>
      </c>
      <c r="S67" s="18" t="s">
        <v>182</v>
      </c>
      <c r="T67" s="20" t="s">
        <v>182</v>
      </c>
      <c r="U67" s="18" t="s">
        <v>182</v>
      </c>
      <c r="V67" s="20" t="s">
        <v>182</v>
      </c>
      <c r="W67" s="18" t="n">
        <v>320.22414512</v>
      </c>
      <c r="X67" s="20" t="n">
        <v>10.43280853</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484.72311863</v>
      </c>
      <c r="F70" s="20" t="n">
        <v>4.60707874</v>
      </c>
      <c r="G70" s="18" t="n">
        <v>495.7440439</v>
      </c>
      <c r="H70" s="20" t="n">
        <v>4.91519743</v>
      </c>
      <c r="I70" s="18" t="n">
        <v>505.2191518</v>
      </c>
      <c r="J70" s="20" t="n">
        <v>3.99172361</v>
      </c>
      <c r="K70" s="18" t="n">
        <v>508.04351744</v>
      </c>
      <c r="L70" s="20" t="n">
        <v>4.21263377</v>
      </c>
      <c r="M70" s="18" t="n">
        <v>508.04291524</v>
      </c>
      <c r="N70" s="20" t="n">
        <v>5.35734647</v>
      </c>
      <c r="O70" s="18" t="n">
        <v>454.95534387</v>
      </c>
      <c r="P70" s="20" t="n">
        <v>16.73197951</v>
      </c>
      <c r="Q70" s="18" t="s">
        <v>182</v>
      </c>
      <c r="R70" s="20" t="s">
        <v>182</v>
      </c>
      <c r="S70" s="18" t="s">
        <v>182</v>
      </c>
      <c r="T70" s="20" t="s">
        <v>182</v>
      </c>
      <c r="U70" s="18" t="s">
        <v>182</v>
      </c>
      <c r="V70" s="20" t="s">
        <v>182</v>
      </c>
      <c r="W70" s="18" t="n">
        <v>440.52109298</v>
      </c>
      <c r="X70" s="20" t="n">
        <v>6.47703828</v>
      </c>
    </row>
    <row r="71" spans="1:24">
      <c r="A71" s="15" t="s">
        <v>246</v>
      </c>
      <c r="B71" s="17" t="n">
        <v>6115</v>
      </c>
      <c r="C71" s="18">
        <f>(116.0/B71*100)</f>
        <v/>
      </c>
      <c r="D71" s="19" t="n">
        <v>5999</v>
      </c>
      <c r="E71" s="18" t="n">
        <v>526.73861732</v>
      </c>
      <c r="F71" s="20" t="n">
        <v>2.69375754</v>
      </c>
      <c r="G71" s="18" t="n">
        <v>557.16528126</v>
      </c>
      <c r="H71" s="20" t="n">
        <v>2.88203481</v>
      </c>
      <c r="I71" s="18" t="n">
        <v>575.97054107</v>
      </c>
      <c r="J71" s="20" t="n">
        <v>2.7801677</v>
      </c>
      <c r="K71" s="18" t="n">
        <v>594.76791311</v>
      </c>
      <c r="L71" s="20" t="n">
        <v>3.86835217</v>
      </c>
      <c r="M71" s="18" t="n">
        <v>610.00079103</v>
      </c>
      <c r="N71" s="20" t="n">
        <v>7.29810459</v>
      </c>
      <c r="O71" s="18" t="n">
        <v>478.19921099</v>
      </c>
      <c r="P71" s="20" t="n">
        <v>17.49214051</v>
      </c>
      <c r="Q71" s="18" t="s">
        <v>182</v>
      </c>
      <c r="R71" s="20" t="s">
        <v>182</v>
      </c>
      <c r="S71" s="18" t="s">
        <v>182</v>
      </c>
      <c r="T71" s="20" t="s">
        <v>182</v>
      </c>
      <c r="U71" s="18" t="s">
        <v>182</v>
      </c>
      <c r="V71" s="20" t="s">
        <v>182</v>
      </c>
      <c r="W71" s="18" t="n">
        <v>522.96362041</v>
      </c>
      <c r="X71" s="20" t="n">
        <v>12.18236392</v>
      </c>
    </row>
    <row r="72" spans="1:24">
      <c r="A72" s="15" t="s">
        <v>247</v>
      </c>
      <c r="B72" s="17" t="n">
        <v>7708</v>
      </c>
      <c r="C72" s="18">
        <f>(8.0/B72*100)</f>
        <v/>
      </c>
      <c r="D72" s="19" t="n">
        <v>7700</v>
      </c>
      <c r="E72" s="18" t="n">
        <v>528.47754751</v>
      </c>
      <c r="F72" s="20" t="n">
        <v>3.25531397</v>
      </c>
      <c r="G72" s="18" t="n">
        <v>556.6347849799999</v>
      </c>
      <c r="H72" s="20" t="n">
        <v>3.69575347</v>
      </c>
      <c r="I72" s="18" t="n">
        <v>559.44876502</v>
      </c>
      <c r="J72" s="20" t="n">
        <v>4.56373498</v>
      </c>
      <c r="K72" s="18" t="n">
        <v>539.58732405</v>
      </c>
      <c r="L72" s="20" t="n">
        <v>7.35120192</v>
      </c>
      <c r="M72" s="18" t="n">
        <v>504.47440086</v>
      </c>
      <c r="N72" s="20" t="n">
        <v>8.274670950000001</v>
      </c>
      <c r="O72" s="18" t="n">
        <v>397.26229727</v>
      </c>
      <c r="P72" s="20" t="n">
        <v>19.0006931</v>
      </c>
      <c r="Q72" s="18" t="s">
        <v>182</v>
      </c>
      <c r="R72" s="20" t="s">
        <v>182</v>
      </c>
      <c r="S72" s="18" t="s">
        <v>182</v>
      </c>
      <c r="T72" s="20" t="s">
        <v>182</v>
      </c>
      <c r="U72" s="18" t="s">
        <v>182</v>
      </c>
      <c r="V72" s="20" t="s">
        <v>182</v>
      </c>
      <c r="W72" s="18" t="n">
        <v>495.30034306</v>
      </c>
      <c r="X72" s="20" t="n">
        <v>16.64958411</v>
      </c>
    </row>
    <row r="73" spans="1:24">
      <c r="A73" s="15" t="s">
        <v>248</v>
      </c>
      <c r="B73" s="17" t="n">
        <v>8249</v>
      </c>
      <c r="C73" s="18">
        <f>(236.0/B73*100)</f>
        <v/>
      </c>
      <c r="D73" s="19" t="n">
        <v>8013</v>
      </c>
      <c r="E73" s="18" t="n">
        <v>405.8350106</v>
      </c>
      <c r="F73" s="20" t="n">
        <v>3.37312705</v>
      </c>
      <c r="G73" s="18" t="n">
        <v>427.26308506</v>
      </c>
      <c r="H73" s="20" t="n">
        <v>4.0754642</v>
      </c>
      <c r="I73" s="18" t="n">
        <v>428.9584308</v>
      </c>
      <c r="J73" s="20" t="n">
        <v>4.48044913</v>
      </c>
      <c r="K73" s="18" t="n">
        <v>410.70617486</v>
      </c>
      <c r="L73" s="20" t="n">
        <v>4.07875507</v>
      </c>
      <c r="M73" s="18" t="n">
        <v>408.16074974</v>
      </c>
      <c r="N73" s="20" t="n">
        <v>4.74464703</v>
      </c>
      <c r="O73" s="18" t="n">
        <v>373.56292305</v>
      </c>
      <c r="P73" s="20" t="n">
        <v>8.33863586</v>
      </c>
      <c r="Q73" s="18" t="s">
        <v>182</v>
      </c>
      <c r="R73" s="20" t="s">
        <v>182</v>
      </c>
      <c r="S73" s="18" t="s">
        <v>182</v>
      </c>
      <c r="T73" s="20" t="s">
        <v>182</v>
      </c>
      <c r="U73" s="18" t="s">
        <v>182</v>
      </c>
      <c r="V73" s="20" t="s">
        <v>182</v>
      </c>
      <c r="W73" s="18" t="n">
        <v>383.68194255</v>
      </c>
      <c r="X73" s="20" t="n">
        <v>11.4303336</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(277.0/B77*100)</f>
        <v/>
      </c>
      <c r="D77" s="19" t="n">
        <v>5785</v>
      </c>
      <c r="E77" s="18" t="n">
        <v>421.03954936</v>
      </c>
      <c r="F77" s="20" t="n">
        <v>2.76883153</v>
      </c>
      <c r="G77" s="18" t="n">
        <v>439.54934524</v>
      </c>
      <c r="H77" s="20" t="n">
        <v>3.70192827</v>
      </c>
      <c r="I77" s="18" t="n">
        <v>461.42171915</v>
      </c>
      <c r="J77" s="20" t="n">
        <v>5.30878417</v>
      </c>
      <c r="K77" s="18" t="n">
        <v>435.36108921</v>
      </c>
      <c r="L77" s="20" t="n">
        <v>5.13913846</v>
      </c>
      <c r="M77" s="18" t="n">
        <v>406.46653393</v>
      </c>
      <c r="N77" s="20" t="n">
        <v>5.756562</v>
      </c>
      <c r="O77" s="18" t="n">
        <v>351.09429102</v>
      </c>
      <c r="P77" s="20" t="n">
        <v>14.79109672</v>
      </c>
      <c r="Q77" s="18" t="s">
        <v>182</v>
      </c>
      <c r="R77" s="20" t="s">
        <v>182</v>
      </c>
      <c r="S77" s="18" t="s">
        <v>182</v>
      </c>
      <c r="T77" s="20" t="s">
        <v>182</v>
      </c>
      <c r="U77" s="18" t="s">
        <v>182</v>
      </c>
      <c r="V77" s="20" t="s">
        <v>182</v>
      </c>
      <c r="W77" s="18" t="n">
        <v>362.05471799</v>
      </c>
      <c r="X77" s="20" t="n">
        <v>3.88174729</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319</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504.0954866</v>
      </c>
      <c r="F7" s="20" t="n">
        <v>2.37656377</v>
      </c>
      <c r="G7" s="18" t="n">
        <v>493.73465463</v>
      </c>
      <c r="H7" s="20" t="n">
        <v>5.33641485</v>
      </c>
      <c r="I7" s="18" t="n">
        <v>501.11365806</v>
      </c>
      <c r="J7" s="20" t="n">
        <v>4.114</v>
      </c>
      <c r="K7" s="18" t="n">
        <v>504.66568703</v>
      </c>
      <c r="L7" s="20" t="n">
        <v>2.93371054</v>
      </c>
      <c r="M7" s="18" t="n">
        <v>495.36172687</v>
      </c>
      <c r="N7" s="20" t="n">
        <v>2.66896308</v>
      </c>
      <c r="O7" s="18" t="n">
        <v>388.11866311</v>
      </c>
      <c r="P7" s="20" t="n">
        <v>15.08149247</v>
      </c>
      <c r="Q7" s="18" t="s">
        <v>182</v>
      </c>
      <c r="R7" s="20" t="s">
        <v>182</v>
      </c>
      <c r="S7" s="18" t="s">
        <v>182</v>
      </c>
      <c r="T7" s="20" t="s">
        <v>182</v>
      </c>
      <c r="U7" s="18" t="s">
        <v>182</v>
      </c>
      <c r="V7" s="20" t="s">
        <v>182</v>
      </c>
      <c r="W7" s="18" t="n">
        <v>445.56997878</v>
      </c>
      <c r="X7" s="20" t="n">
        <v>5.70837482</v>
      </c>
    </row>
    <row r="8" spans="1:24">
      <c r="A8" s="15" t="s">
        <v>183</v>
      </c>
      <c r="B8" s="17" t="n">
        <v>7007</v>
      </c>
      <c r="C8" s="18">
        <f>(143.0/B8*100)</f>
        <v/>
      </c>
      <c r="D8" s="19" t="n">
        <v>6864</v>
      </c>
      <c r="E8" s="18" t="n">
        <v>487.44144581</v>
      </c>
      <c r="F8" s="20" t="n">
        <v>5.62120624</v>
      </c>
      <c r="G8" s="18" t="n">
        <v>458.35752628</v>
      </c>
      <c r="H8" s="20" t="n">
        <v>12.18907462</v>
      </c>
      <c r="I8" s="18" t="n">
        <v>477.1929546</v>
      </c>
      <c r="J8" s="20" t="n">
        <v>8.029738740000001</v>
      </c>
      <c r="K8" s="18" t="n">
        <v>507.40093265</v>
      </c>
      <c r="L8" s="20" t="n">
        <v>6.07479464</v>
      </c>
      <c r="M8" s="18" t="n">
        <v>507.31300993</v>
      </c>
      <c r="N8" s="20" t="n">
        <v>2.73088328</v>
      </c>
      <c r="O8" s="18" t="n">
        <v>431.33135579</v>
      </c>
      <c r="P8" s="20" t="n">
        <v>28.63360248</v>
      </c>
      <c r="Q8" s="18" t="s">
        <v>182</v>
      </c>
      <c r="R8" s="20" t="s">
        <v>182</v>
      </c>
      <c r="S8" s="18" t="n">
        <v>301.63126691</v>
      </c>
      <c r="T8" s="20" t="n">
        <v>25.14921031</v>
      </c>
      <c r="U8" s="18" t="s">
        <v>182</v>
      </c>
      <c r="V8" s="20" t="s">
        <v>182</v>
      </c>
      <c r="W8" s="18" t="n">
        <v>416.14755024</v>
      </c>
      <c r="X8" s="20" t="n">
        <v>8.51021618</v>
      </c>
    </row>
    <row r="9" spans="1:24">
      <c r="A9" s="15" t="s">
        <v>184</v>
      </c>
      <c r="B9" s="17" t="n">
        <v>9651</v>
      </c>
      <c r="C9" s="18">
        <f>(547.0/B9*100)</f>
        <v/>
      </c>
      <c r="D9" s="19" t="n">
        <v>9104</v>
      </c>
      <c r="E9" s="18" t="n">
        <v>515.7327867499999</v>
      </c>
      <c r="F9" s="20" t="n">
        <v>3.44380753</v>
      </c>
      <c r="G9" s="18" t="n">
        <v>502.52927197</v>
      </c>
      <c r="H9" s="20" t="n">
        <v>5.67718952</v>
      </c>
      <c r="I9" s="18" t="n">
        <v>521.55597898</v>
      </c>
      <c r="J9" s="20" t="n">
        <v>4.15361561</v>
      </c>
      <c r="K9" s="18" t="n">
        <v>524.50629758</v>
      </c>
      <c r="L9" s="20" t="n">
        <v>3.11765127</v>
      </c>
      <c r="M9" s="18" t="n">
        <v>516.83374596</v>
      </c>
      <c r="N9" s="20" t="n">
        <v>3.13249449</v>
      </c>
      <c r="O9" s="18" t="n">
        <v>434.12804464</v>
      </c>
      <c r="P9" s="20" t="n">
        <v>42.04427122</v>
      </c>
      <c r="Q9" s="18" t="s">
        <v>182</v>
      </c>
      <c r="R9" s="20" t="s">
        <v>182</v>
      </c>
      <c r="S9" s="18" t="n">
        <v>357.98454354</v>
      </c>
      <c r="T9" s="20" t="n">
        <v>11.51846445</v>
      </c>
      <c r="U9" s="18" t="s">
        <v>182</v>
      </c>
      <c r="V9" s="20" t="s">
        <v>182</v>
      </c>
      <c r="W9" s="18" t="n">
        <v>430.70691297</v>
      </c>
      <c r="X9" s="20" t="n">
        <v>6.74836011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(114.0/B11*100)</f>
        <v/>
      </c>
      <c r="D11" s="19" t="n">
        <v>6939</v>
      </c>
      <c r="E11" s="18" t="n">
        <v>422.18407814</v>
      </c>
      <c r="F11" s="20" t="n">
        <v>4.21637271</v>
      </c>
      <c r="G11" s="18" t="n">
        <v>396.77194018</v>
      </c>
      <c r="H11" s="20" t="n">
        <v>5.30206424</v>
      </c>
      <c r="I11" s="18" t="n">
        <v>425.04702448</v>
      </c>
      <c r="J11" s="20" t="n">
        <v>4.18315552</v>
      </c>
      <c r="K11" s="18" t="n">
        <v>432.78967316</v>
      </c>
      <c r="L11" s="20" t="n">
        <v>3.60431981</v>
      </c>
      <c r="M11" s="18" t="n">
        <v>431.6219072</v>
      </c>
      <c r="N11" s="20" t="n">
        <v>3.20428714</v>
      </c>
      <c r="O11" s="18" t="n">
        <v>327.62067624</v>
      </c>
      <c r="P11" s="20" t="n">
        <v>23.85874784</v>
      </c>
      <c r="Q11" s="18" t="s">
        <v>182</v>
      </c>
      <c r="R11" s="20" t="s">
        <v>182</v>
      </c>
      <c r="S11" s="18" t="s">
        <v>182</v>
      </c>
      <c r="T11" s="20" t="s">
        <v>182</v>
      </c>
      <c r="U11" s="18" t="s">
        <v>182</v>
      </c>
      <c r="V11" s="20" t="s">
        <v>182</v>
      </c>
      <c r="W11" s="18" t="n">
        <v>375.8038832</v>
      </c>
      <c r="X11" s="20" t="n">
        <v>8.23274088</v>
      </c>
    </row>
    <row r="12" spans="1:24">
      <c r="A12" s="15" t="s">
        <v>187</v>
      </c>
      <c r="B12" s="17" t="n">
        <v>6894</v>
      </c>
      <c r="C12" s="18">
        <f>(127.0/B12*100)</f>
        <v/>
      </c>
      <c r="D12" s="19" t="n">
        <v>6767</v>
      </c>
      <c r="E12" s="18" t="n">
        <v>495.12039489</v>
      </c>
      <c r="F12" s="20" t="n">
        <v>3.73823323</v>
      </c>
      <c r="G12" s="18" t="n">
        <v>493.81557649</v>
      </c>
      <c r="H12" s="20" t="n">
        <v>5.3955419</v>
      </c>
      <c r="I12" s="18" t="n">
        <v>501.78324232</v>
      </c>
      <c r="J12" s="20" t="n">
        <v>4.31495168</v>
      </c>
      <c r="K12" s="18" t="n">
        <v>505.69782076</v>
      </c>
      <c r="L12" s="20" t="n">
        <v>3.97212471</v>
      </c>
      <c r="M12" s="18" t="n">
        <v>502.1088825</v>
      </c>
      <c r="N12" s="20" t="n">
        <v>2.63914916</v>
      </c>
      <c r="O12" s="18" t="n">
        <v>428.30653466</v>
      </c>
      <c r="P12" s="20" t="n">
        <v>25.45177241</v>
      </c>
      <c r="Q12" s="18" t="s">
        <v>182</v>
      </c>
      <c r="R12" s="20" t="s">
        <v>182</v>
      </c>
      <c r="S12" s="18" t="n">
        <v>340.98506961</v>
      </c>
      <c r="T12" s="20" t="n">
        <v>12.52444664</v>
      </c>
      <c r="U12" s="18" t="s">
        <v>182</v>
      </c>
      <c r="V12" s="20" t="s">
        <v>182</v>
      </c>
      <c r="W12" s="18" t="n">
        <v>417.1954659</v>
      </c>
      <c r="X12" s="20" t="n">
        <v>7.09218025</v>
      </c>
    </row>
    <row r="13" spans="1:24">
      <c r="A13" s="15" t="s">
        <v>188</v>
      </c>
      <c r="B13" s="17" t="n">
        <v>7161</v>
      </c>
      <c r="C13" s="18">
        <f>(315.0/B13*100)</f>
        <v/>
      </c>
      <c r="D13" s="19" t="n">
        <v>6846</v>
      </c>
      <c r="E13" s="18" t="n">
        <v>523.13024955</v>
      </c>
      <c r="F13" s="20" t="n">
        <v>3.37370156</v>
      </c>
      <c r="G13" s="18" t="n">
        <v>518.66617121</v>
      </c>
      <c r="H13" s="20" t="n">
        <v>5.89833466</v>
      </c>
      <c r="I13" s="18" t="n">
        <v>515.8109203</v>
      </c>
      <c r="J13" s="20" t="n">
        <v>4.50565441</v>
      </c>
      <c r="K13" s="18" t="n">
        <v>525.2537402</v>
      </c>
      <c r="L13" s="20" t="n">
        <v>3.25655814</v>
      </c>
      <c r="M13" s="18" t="n">
        <v>515.99589716</v>
      </c>
      <c r="N13" s="20" t="n">
        <v>2.70086042</v>
      </c>
      <c r="O13" s="18" t="n">
        <v>403.46505939</v>
      </c>
      <c r="P13" s="20" t="n">
        <v>16.7949963</v>
      </c>
      <c r="Q13" s="18" t="s">
        <v>182</v>
      </c>
      <c r="R13" s="20" t="s">
        <v>182</v>
      </c>
      <c r="S13" s="18" t="n">
        <v>447.51533769</v>
      </c>
      <c r="T13" s="20" t="n">
        <v>5.97365007</v>
      </c>
      <c r="U13" s="18" t="s">
        <v>182</v>
      </c>
      <c r="V13" s="20" t="s">
        <v>182</v>
      </c>
      <c r="W13" s="18" t="n">
        <v>444.05291319</v>
      </c>
      <c r="X13" s="20" t="n">
        <v>6.61738935</v>
      </c>
    </row>
    <row r="14" spans="1:24">
      <c r="A14" s="15" t="s">
        <v>189</v>
      </c>
      <c r="B14" s="17" t="n">
        <v>5587</v>
      </c>
      <c r="C14" s="18">
        <f>(192.0/B14*100)</f>
        <v/>
      </c>
      <c r="D14" s="19" t="n">
        <v>5395</v>
      </c>
      <c r="E14" s="18" t="n">
        <v>524.6432534100001</v>
      </c>
      <c r="F14" s="20" t="n">
        <v>2.71611669</v>
      </c>
      <c r="G14" s="18" t="n">
        <v>508.43735428</v>
      </c>
      <c r="H14" s="20" t="n">
        <v>5.56560932</v>
      </c>
      <c r="I14" s="18" t="n">
        <v>510.08084292</v>
      </c>
      <c r="J14" s="20" t="n">
        <v>4.10238818</v>
      </c>
      <c r="K14" s="18" t="n">
        <v>526.39695371</v>
      </c>
      <c r="L14" s="20" t="n">
        <v>3.98988356</v>
      </c>
      <c r="M14" s="18" t="n">
        <v>525.94890517</v>
      </c>
      <c r="N14" s="20" t="n">
        <v>3.22973826</v>
      </c>
      <c r="O14" s="18" t="n">
        <v>422.7798821</v>
      </c>
      <c r="P14" s="20" t="n">
        <v>14.90176457</v>
      </c>
      <c r="Q14" s="18" t="s">
        <v>182</v>
      </c>
      <c r="R14" s="20" t="s">
        <v>182</v>
      </c>
      <c r="S14" s="18" t="s">
        <v>182</v>
      </c>
      <c r="T14" s="20" t="s">
        <v>182</v>
      </c>
      <c r="U14" s="18" t="s">
        <v>182</v>
      </c>
      <c r="V14" s="20" t="s">
        <v>182</v>
      </c>
      <c r="W14" s="18" t="n">
        <v>469.61560986</v>
      </c>
      <c r="X14" s="20" t="n">
        <v>7.76680296</v>
      </c>
    </row>
    <row r="15" spans="1:24">
      <c r="A15" s="15" t="s">
        <v>190</v>
      </c>
      <c r="B15" s="17" t="n">
        <v>5882</v>
      </c>
      <c r="C15" s="18">
        <f>(145.0/B15*100)</f>
        <v/>
      </c>
      <c r="D15" s="19" t="n">
        <v>5737</v>
      </c>
      <c r="E15" s="18" t="n">
        <v>516.40062104</v>
      </c>
      <c r="F15" s="20" t="n">
        <v>4.96097448</v>
      </c>
      <c r="G15" s="18" t="n">
        <v>501.00923471</v>
      </c>
      <c r="H15" s="20" t="n">
        <v>6.21232143</v>
      </c>
      <c r="I15" s="18" t="n">
        <v>505.05929353</v>
      </c>
      <c r="J15" s="20" t="n">
        <v>5.63447102</v>
      </c>
      <c r="K15" s="18" t="n">
        <v>514.52181675</v>
      </c>
      <c r="L15" s="20" t="n">
        <v>3.15563369</v>
      </c>
      <c r="M15" s="18" t="n">
        <v>519.6988826100001</v>
      </c>
      <c r="N15" s="20" t="n">
        <v>2.58553109</v>
      </c>
      <c r="O15" s="18" t="n">
        <v>390.64671061</v>
      </c>
      <c r="P15" s="20" t="n">
        <v>25.21597104</v>
      </c>
      <c r="Q15" s="18" t="s">
        <v>182</v>
      </c>
      <c r="R15" s="20" t="s">
        <v>182</v>
      </c>
      <c r="S15" s="18" t="n">
        <v>368.85220715</v>
      </c>
      <c r="T15" s="20" t="n">
        <v>14.5875493</v>
      </c>
      <c r="U15" s="18" t="s">
        <v>182</v>
      </c>
      <c r="V15" s="20" t="s">
        <v>182</v>
      </c>
      <c r="W15" s="18" t="n">
        <v>462.44397668</v>
      </c>
      <c r="X15" s="20" t="n">
        <v>7.79474882</v>
      </c>
    </row>
    <row r="16" spans="1:24">
      <c r="A16" s="15" t="s">
        <v>191</v>
      </c>
      <c r="B16" s="17" t="n">
        <v>6108</v>
      </c>
      <c r="C16" s="18">
        <f>(258.0/B16*100)</f>
        <v/>
      </c>
      <c r="D16" s="19" t="n">
        <v>5850</v>
      </c>
      <c r="E16" s="18" t="n">
        <v>505.21199563</v>
      </c>
      <c r="F16" s="20" t="n">
        <v>4.69142135</v>
      </c>
      <c r="G16" s="18" t="n">
        <v>496.80429722</v>
      </c>
      <c r="H16" s="20" t="n">
        <v>6.22637864</v>
      </c>
      <c r="I16" s="18" t="n">
        <v>507.93026895</v>
      </c>
      <c r="J16" s="20" t="n">
        <v>4.51845664</v>
      </c>
      <c r="K16" s="18" t="n">
        <v>509.82572369</v>
      </c>
      <c r="L16" s="20" t="n">
        <v>3.77775733</v>
      </c>
      <c r="M16" s="18" t="n">
        <v>499.31557615</v>
      </c>
      <c r="N16" s="20" t="n">
        <v>2.68342057</v>
      </c>
      <c r="O16" s="18" t="n">
        <v>357.17090442</v>
      </c>
      <c r="P16" s="20" t="n">
        <v>17.03892866</v>
      </c>
      <c r="Q16" s="18" t="s">
        <v>182</v>
      </c>
      <c r="R16" s="20" t="s">
        <v>182</v>
      </c>
      <c r="S16" s="18" t="s">
        <v>182</v>
      </c>
      <c r="T16" s="20" t="s">
        <v>182</v>
      </c>
      <c r="U16" s="18" t="s">
        <v>182</v>
      </c>
      <c r="V16" s="20" t="s">
        <v>182</v>
      </c>
      <c r="W16" s="18" t="n">
        <v>404.89206646</v>
      </c>
      <c r="X16" s="20" t="n">
        <v>7.6939634</v>
      </c>
    </row>
    <row r="17" spans="1:24">
      <c r="A17" s="15" t="s">
        <v>192</v>
      </c>
      <c r="B17" s="17" t="n">
        <v>6504</v>
      </c>
      <c r="C17" s="18">
        <f>(784.0/B17*100)</f>
        <v/>
      </c>
      <c r="D17" s="19" t="n">
        <v>5720</v>
      </c>
      <c r="E17" s="18" t="n">
        <v>527.94949569</v>
      </c>
      <c r="F17" s="20" t="n">
        <v>3.27186578</v>
      </c>
      <c r="G17" s="18" t="n">
        <v>513.3091561700001</v>
      </c>
      <c r="H17" s="20" t="n">
        <v>5.27894636</v>
      </c>
      <c r="I17" s="18" t="n">
        <v>510.13493703</v>
      </c>
      <c r="J17" s="20" t="n">
        <v>5.55732308</v>
      </c>
      <c r="K17" s="18" t="n">
        <v>515.90768159</v>
      </c>
      <c r="L17" s="20" t="n">
        <v>4.22824415</v>
      </c>
      <c r="M17" s="18" t="n">
        <v>504.81835384</v>
      </c>
      <c r="N17" s="20" t="n">
        <v>4.03868894</v>
      </c>
      <c r="O17" s="18" t="s">
        <v>182</v>
      </c>
      <c r="P17" s="20" t="s">
        <v>182</v>
      </c>
      <c r="Q17" s="18" t="s">
        <v>182</v>
      </c>
      <c r="R17" s="20" t="s">
        <v>182</v>
      </c>
      <c r="S17" s="18" t="n">
        <v>362.96139732</v>
      </c>
      <c r="T17" s="20" t="n">
        <v>12.64520278</v>
      </c>
      <c r="U17" s="18" t="s">
        <v>182</v>
      </c>
      <c r="V17" s="20" t="s">
        <v>182</v>
      </c>
      <c r="W17" s="18" t="n">
        <v>457.57146145</v>
      </c>
      <c r="X17" s="20" t="n">
        <v>7.92728456</v>
      </c>
    </row>
    <row r="18" spans="1:24">
      <c r="A18" s="15" t="s">
        <v>193</v>
      </c>
      <c r="B18" s="17" t="n">
        <v>5532</v>
      </c>
      <c r="C18" s="18">
        <f>(39.0/B18*100)</f>
        <v/>
      </c>
      <c r="D18" s="19" t="n">
        <v>5493</v>
      </c>
      <c r="E18" s="18" t="n">
        <v>461.09291041</v>
      </c>
      <c r="F18" s="20" t="n">
        <v>5.02213583</v>
      </c>
      <c r="G18" s="18" t="n">
        <v>432.60867527</v>
      </c>
      <c r="H18" s="20" t="n">
        <v>6.95086789</v>
      </c>
      <c r="I18" s="18" t="n">
        <v>444.8949289</v>
      </c>
      <c r="J18" s="20" t="n">
        <v>5.93279337</v>
      </c>
      <c r="K18" s="18" t="n">
        <v>460.9530993</v>
      </c>
      <c r="L18" s="20" t="n">
        <v>4.73495361</v>
      </c>
      <c r="M18" s="18" t="n">
        <v>467.34449631</v>
      </c>
      <c r="N18" s="20" t="n">
        <v>4.06717251</v>
      </c>
      <c r="O18" s="18" t="n">
        <v>358.73236946</v>
      </c>
      <c r="P18" s="20" t="n">
        <v>16.39771243</v>
      </c>
      <c r="Q18" s="18" t="s">
        <v>182</v>
      </c>
      <c r="R18" s="20" t="s">
        <v>182</v>
      </c>
      <c r="S18" s="18" t="s">
        <v>182</v>
      </c>
      <c r="T18" s="20" t="s">
        <v>182</v>
      </c>
      <c r="U18" s="18" t="s">
        <v>182</v>
      </c>
      <c r="V18" s="20" t="s">
        <v>182</v>
      </c>
      <c r="W18" s="18" t="n">
        <v>398.39525093</v>
      </c>
      <c r="X18" s="20" t="n">
        <v>7.82641683</v>
      </c>
    </row>
    <row r="19" spans="1:24">
      <c r="A19" s="15" t="s">
        <v>194</v>
      </c>
      <c r="B19" s="17" t="n">
        <v>5658</v>
      </c>
      <c r="C19" s="18">
        <f>(137.0/B19*100)</f>
        <v/>
      </c>
      <c r="D19" s="19" t="n">
        <v>5521</v>
      </c>
      <c r="E19" s="18" t="n">
        <v>457.4925824</v>
      </c>
      <c r="F19" s="20" t="n">
        <v>4.84685765</v>
      </c>
      <c r="G19" s="18" t="n">
        <v>453.34761371</v>
      </c>
      <c r="H19" s="20" t="n">
        <v>6.9382735</v>
      </c>
      <c r="I19" s="18" t="n">
        <v>470.79839204</v>
      </c>
      <c r="J19" s="20" t="n">
        <v>4.85754349</v>
      </c>
      <c r="K19" s="18" t="n">
        <v>487.00347794</v>
      </c>
      <c r="L19" s="20" t="n">
        <v>4.17431789</v>
      </c>
      <c r="M19" s="18" t="n">
        <v>493.7554847</v>
      </c>
      <c r="N19" s="20" t="n">
        <v>2.96901441</v>
      </c>
      <c r="O19" s="18" t="n">
        <v>385.76858232</v>
      </c>
      <c r="P19" s="20" t="n">
        <v>18.33358349</v>
      </c>
      <c r="Q19" s="18" t="s">
        <v>182</v>
      </c>
      <c r="R19" s="20" t="s">
        <v>182</v>
      </c>
      <c r="S19" s="18" t="s">
        <v>182</v>
      </c>
      <c r="T19" s="20" t="s">
        <v>182</v>
      </c>
      <c r="U19" s="18" t="s">
        <v>182</v>
      </c>
      <c r="V19" s="20" t="s">
        <v>182</v>
      </c>
      <c r="W19" s="18" t="n">
        <v>397.09764961</v>
      </c>
      <c r="X19" s="20" t="n">
        <v>7.85672269</v>
      </c>
    </row>
    <row r="20" spans="1:24">
      <c r="A20" s="15" t="s">
        <v>195</v>
      </c>
      <c r="B20" s="17" t="n">
        <v>3371</v>
      </c>
      <c r="C20" s="18">
        <f>(81.0/B20*100)</f>
        <v/>
      </c>
      <c r="D20" s="19" t="n">
        <v>3290</v>
      </c>
      <c r="E20" s="18" t="n">
        <v>486.01173693</v>
      </c>
      <c r="F20" s="20" t="n">
        <v>3.61800135</v>
      </c>
      <c r="G20" s="18" t="n">
        <v>500.5371101</v>
      </c>
      <c r="H20" s="20" t="n">
        <v>9.00229364</v>
      </c>
      <c r="I20" s="18" t="n">
        <v>482.29898263</v>
      </c>
      <c r="J20" s="20" t="n">
        <v>5.89298622</v>
      </c>
      <c r="K20" s="18" t="n">
        <v>499.8347142</v>
      </c>
      <c r="L20" s="20" t="n">
        <v>4.22284531</v>
      </c>
      <c r="M20" s="18" t="n">
        <v>491.84287063</v>
      </c>
      <c r="N20" s="20" t="n">
        <v>3.31872123</v>
      </c>
      <c r="O20" s="18" t="s">
        <v>182</v>
      </c>
      <c r="P20" s="20" t="s">
        <v>182</v>
      </c>
      <c r="Q20" s="18" t="s">
        <v>182</v>
      </c>
      <c r="R20" s="20" t="s">
        <v>182</v>
      </c>
      <c r="S20" s="18" t="s">
        <v>182</v>
      </c>
      <c r="T20" s="20" t="s">
        <v>182</v>
      </c>
      <c r="U20" s="18" t="s">
        <v>182</v>
      </c>
      <c r="V20" s="20" t="s">
        <v>182</v>
      </c>
      <c r="W20" s="18" t="n">
        <v>423.89280792</v>
      </c>
      <c r="X20" s="20" t="n">
        <v>11.20672883</v>
      </c>
    </row>
    <row r="21" spans="1:24">
      <c r="A21" s="15" t="s">
        <v>196</v>
      </c>
      <c r="B21" s="17" t="n">
        <v>5741</v>
      </c>
      <c r="C21" s="18">
        <f>(79.0/B21*100)</f>
        <v/>
      </c>
      <c r="D21" s="19" t="n">
        <v>5662</v>
      </c>
      <c r="E21" s="18" t="n">
        <v>515.61152305</v>
      </c>
      <c r="F21" s="20" t="n">
        <v>5.59174685</v>
      </c>
      <c r="G21" s="18" t="n">
        <v>506.91693221</v>
      </c>
      <c r="H21" s="20" t="n">
        <v>8.30295707</v>
      </c>
      <c r="I21" s="18" t="n">
        <v>507.25032372</v>
      </c>
      <c r="J21" s="20" t="n">
        <v>4.2981511</v>
      </c>
      <c r="K21" s="18" t="n">
        <v>512.27560556</v>
      </c>
      <c r="L21" s="20" t="n">
        <v>2.93967986</v>
      </c>
      <c r="M21" s="18" t="n">
        <v>499.90946083</v>
      </c>
      <c r="N21" s="20" t="n">
        <v>2.27384424</v>
      </c>
      <c r="O21" s="18" t="n">
        <v>424.8487347</v>
      </c>
      <c r="P21" s="20" t="n">
        <v>29.04056888</v>
      </c>
      <c r="Q21" s="18" t="s">
        <v>182</v>
      </c>
      <c r="R21" s="20" t="s">
        <v>182</v>
      </c>
      <c r="S21" s="18" t="s">
        <v>182</v>
      </c>
      <c r="T21" s="20" t="s">
        <v>182</v>
      </c>
      <c r="U21" s="18" t="s">
        <v>182</v>
      </c>
      <c r="V21" s="20" t="s">
        <v>182</v>
      </c>
      <c r="W21" s="18" t="n">
        <v>459.90302568</v>
      </c>
      <c r="X21" s="20" t="n">
        <v>10.1279211</v>
      </c>
    </row>
    <row r="22" spans="1:24">
      <c r="A22" s="15" t="s">
        <v>197</v>
      </c>
      <c r="B22" s="17" t="n">
        <v>6598</v>
      </c>
      <c r="C22" s="18">
        <f>(100.0/B22*100)</f>
        <v/>
      </c>
      <c r="D22" s="19" t="n">
        <v>6498</v>
      </c>
      <c r="E22" s="18" t="n">
        <v>501.93014527</v>
      </c>
      <c r="F22" s="20" t="n">
        <v>4.83852818</v>
      </c>
      <c r="G22" s="18" t="n">
        <v>450.38531114</v>
      </c>
      <c r="H22" s="20" t="n">
        <v>5.7912205</v>
      </c>
      <c r="I22" s="18" t="n">
        <v>451.24068137</v>
      </c>
      <c r="J22" s="20" t="n">
        <v>7.55528883</v>
      </c>
      <c r="K22" s="18" t="n">
        <v>475.00867461</v>
      </c>
      <c r="L22" s="20" t="n">
        <v>5.29327007</v>
      </c>
      <c r="M22" s="18" t="n">
        <v>476.60450943</v>
      </c>
      <c r="N22" s="20" t="n">
        <v>5.06548054</v>
      </c>
      <c r="O22" s="18" t="n">
        <v>353.48150344</v>
      </c>
      <c r="P22" s="20" t="n">
        <v>10.04320883</v>
      </c>
      <c r="Q22" s="18" t="s">
        <v>182</v>
      </c>
      <c r="R22" s="20" t="s">
        <v>182</v>
      </c>
      <c r="S22" s="18" t="n">
        <v>465.3184081</v>
      </c>
      <c r="T22" s="20" t="n">
        <v>9.52311205</v>
      </c>
      <c r="U22" s="18" t="s">
        <v>182</v>
      </c>
      <c r="V22" s="20" t="s">
        <v>182</v>
      </c>
      <c r="W22" s="18" t="n">
        <v>392.58472878</v>
      </c>
      <c r="X22" s="20" t="n">
        <v>7.54955697</v>
      </c>
    </row>
    <row r="23" spans="1:24">
      <c r="A23" s="15" t="s">
        <v>198</v>
      </c>
      <c r="B23" s="17" t="n">
        <v>11583</v>
      </c>
      <c r="C23" s="18">
        <f>(512.0/B23*100)</f>
        <v/>
      </c>
      <c r="D23" s="19" t="n">
        <v>11071</v>
      </c>
      <c r="E23" s="18" t="n">
        <v>488.30131768</v>
      </c>
      <c r="F23" s="20" t="n">
        <v>5.8679728</v>
      </c>
      <c r="G23" s="18" t="n">
        <v>477.79237368</v>
      </c>
      <c r="H23" s="20" t="n">
        <v>6.58473136</v>
      </c>
      <c r="I23" s="18" t="n">
        <v>491.83050741</v>
      </c>
      <c r="J23" s="20" t="n">
        <v>4.67531693</v>
      </c>
      <c r="K23" s="18" t="n">
        <v>488.93865061</v>
      </c>
      <c r="L23" s="20" t="n">
        <v>4.15699039</v>
      </c>
      <c r="M23" s="18" t="n">
        <v>502.09355848</v>
      </c>
      <c r="N23" s="20" t="n">
        <v>3.55339988</v>
      </c>
      <c r="O23" s="18" t="n">
        <v>458.71026959</v>
      </c>
      <c r="P23" s="20" t="n">
        <v>19.55759787</v>
      </c>
      <c r="Q23" s="18" t="s">
        <v>182</v>
      </c>
      <c r="R23" s="20" t="s">
        <v>182</v>
      </c>
      <c r="S23" s="18" t="s">
        <v>182</v>
      </c>
      <c r="T23" s="20" t="s">
        <v>182</v>
      </c>
      <c r="U23" s="18" t="s">
        <v>182</v>
      </c>
      <c r="V23" s="20" t="s">
        <v>182</v>
      </c>
      <c r="W23" s="18" t="n">
        <v>434.7332142</v>
      </c>
      <c r="X23" s="20" t="n">
        <v>6.47943005</v>
      </c>
    </row>
    <row r="24" spans="1:24">
      <c r="A24" s="15" t="s">
        <v>199</v>
      </c>
      <c r="B24" s="17" t="n">
        <v>6647</v>
      </c>
      <c r="C24" s="18">
        <f>(17.0/B24*100)</f>
        <v/>
      </c>
      <c r="D24" s="19" t="n">
        <v>6630</v>
      </c>
      <c r="E24" s="18" t="n">
        <v>527.3183600900001</v>
      </c>
      <c r="F24" s="20" t="n">
        <v>6.09903592</v>
      </c>
      <c r="G24" s="18" t="n">
        <v>491.52048458</v>
      </c>
      <c r="H24" s="20" t="n">
        <v>12.75780686</v>
      </c>
      <c r="I24" s="18" t="n">
        <v>557.24059703</v>
      </c>
      <c r="J24" s="20" t="n">
        <v>5.86408438</v>
      </c>
      <c r="K24" s="18" t="n">
        <v>549.65638457</v>
      </c>
      <c r="L24" s="20" t="n">
        <v>3.60206559</v>
      </c>
      <c r="M24" s="18" t="n">
        <v>529.18257906</v>
      </c>
      <c r="N24" s="20" t="n">
        <v>3.09507056</v>
      </c>
      <c r="O24" s="18" t="n">
        <v>437.355754</v>
      </c>
      <c r="P24" s="20" t="n">
        <v>17.09724105</v>
      </c>
      <c r="Q24" s="18" t="s">
        <v>182</v>
      </c>
      <c r="R24" s="20" t="s">
        <v>182</v>
      </c>
      <c r="S24" s="18" t="s">
        <v>182</v>
      </c>
      <c r="T24" s="20" t="s">
        <v>182</v>
      </c>
      <c r="U24" s="18" t="s">
        <v>182</v>
      </c>
      <c r="V24" s="20" t="s">
        <v>182</v>
      </c>
      <c r="W24" s="18" t="n">
        <v>458.73419126</v>
      </c>
      <c r="X24" s="20" t="n">
        <v>16.68586844</v>
      </c>
    </row>
    <row r="25" spans="1:24">
      <c r="A25" s="15" t="s">
        <v>200</v>
      </c>
      <c r="B25" s="17" t="n">
        <v>5581</v>
      </c>
      <c r="C25" s="18">
        <f>(28.0/B25*100)</f>
        <v/>
      </c>
      <c r="D25" s="19" t="n">
        <v>5553</v>
      </c>
      <c r="E25" s="18" t="n">
        <v>533.0209542699999</v>
      </c>
      <c r="F25" s="20" t="n">
        <v>4.01616516</v>
      </c>
      <c r="G25" s="18" t="n">
        <v>510.48314076</v>
      </c>
      <c r="H25" s="20" t="n">
        <v>7.26878809</v>
      </c>
      <c r="I25" s="18" t="n">
        <v>507.6430993</v>
      </c>
      <c r="J25" s="20" t="n">
        <v>7.0378732</v>
      </c>
      <c r="K25" s="18" t="n">
        <v>524.16367612</v>
      </c>
      <c r="L25" s="20" t="n">
        <v>4.91256617</v>
      </c>
      <c r="M25" s="18" t="n">
        <v>522.74164117</v>
      </c>
      <c r="N25" s="20" t="n">
        <v>4.58311028</v>
      </c>
      <c r="O25" s="18" t="n">
        <v>392.05635972</v>
      </c>
      <c r="P25" s="20" t="n">
        <v>35.90323828</v>
      </c>
      <c r="Q25" s="18" t="s">
        <v>182</v>
      </c>
      <c r="R25" s="20" t="s">
        <v>182</v>
      </c>
      <c r="S25" s="18" t="s">
        <v>182</v>
      </c>
      <c r="T25" s="20" t="s">
        <v>182</v>
      </c>
      <c r="U25" s="18" t="s">
        <v>182</v>
      </c>
      <c r="V25" s="20" t="s">
        <v>182</v>
      </c>
      <c r="W25" s="18" t="n">
        <v>482.49014542</v>
      </c>
      <c r="X25" s="20" t="n">
        <v>13.81543823</v>
      </c>
    </row>
    <row r="26" spans="1:24">
      <c r="A26" s="15" t="s">
        <v>201</v>
      </c>
      <c r="B26" s="17" t="n">
        <v>4869</v>
      </c>
      <c r="C26" s="18">
        <f>(100.0/B26*100)</f>
        <v/>
      </c>
      <c r="D26" s="19" t="n">
        <v>4769</v>
      </c>
      <c r="E26" s="18" t="n">
        <v>480.17408151</v>
      </c>
      <c r="F26" s="20" t="n">
        <v>8.127756639999999</v>
      </c>
      <c r="G26" s="18" t="n">
        <v>469.11570011</v>
      </c>
      <c r="H26" s="20" t="n">
        <v>4.96317072</v>
      </c>
      <c r="I26" s="18" t="n">
        <v>487.88973304</v>
      </c>
      <c r="J26" s="20" t="n">
        <v>4.44944694</v>
      </c>
      <c r="K26" s="18" t="n">
        <v>483.17688123</v>
      </c>
      <c r="L26" s="20" t="n">
        <v>2.54254617</v>
      </c>
      <c r="M26" s="18" t="n">
        <v>487.33256068</v>
      </c>
      <c r="N26" s="20" t="n">
        <v>2.34364749</v>
      </c>
      <c r="O26" s="18" t="s">
        <v>182</v>
      </c>
      <c r="P26" s="20" t="s">
        <v>182</v>
      </c>
      <c r="Q26" s="18" t="s">
        <v>182</v>
      </c>
      <c r="R26" s="20" t="s">
        <v>182</v>
      </c>
      <c r="S26" s="18" t="s">
        <v>182</v>
      </c>
      <c r="T26" s="20" t="s">
        <v>182</v>
      </c>
      <c r="U26" s="18" t="s">
        <v>182</v>
      </c>
      <c r="V26" s="20" t="s">
        <v>182</v>
      </c>
      <c r="W26" s="18" t="n">
        <v>432.48190912</v>
      </c>
      <c r="X26" s="20" t="n">
        <v>8.617496689999999</v>
      </c>
    </row>
    <row r="27" spans="1:24">
      <c r="A27" s="15" t="s">
        <v>202</v>
      </c>
      <c r="B27" s="17" t="n">
        <v>5299</v>
      </c>
      <c r="C27" s="18">
        <f>(174.0/B27*100)</f>
        <v/>
      </c>
      <c r="D27" s="19" t="n">
        <v>5125</v>
      </c>
      <c r="E27" s="18" t="n">
        <v>503.94300471</v>
      </c>
      <c r="F27" s="20" t="n">
        <v>3.76731983</v>
      </c>
      <c r="G27" s="18" t="n">
        <v>475.54261534</v>
      </c>
      <c r="H27" s="20" t="n">
        <v>5.52885724</v>
      </c>
      <c r="I27" s="18" t="n">
        <v>489.27300378</v>
      </c>
      <c r="J27" s="20" t="n">
        <v>4.87257161</v>
      </c>
      <c r="K27" s="18" t="n">
        <v>501.8672516</v>
      </c>
      <c r="L27" s="20" t="n">
        <v>2.79827909</v>
      </c>
      <c r="M27" s="18" t="n">
        <v>490.21034086</v>
      </c>
      <c r="N27" s="20" t="n">
        <v>2.12426243</v>
      </c>
      <c r="O27" s="18" t="n">
        <v>433.74807221</v>
      </c>
      <c r="P27" s="20" t="n">
        <v>14.3856779</v>
      </c>
      <c r="Q27" s="18" t="s">
        <v>182</v>
      </c>
      <c r="R27" s="20" t="s">
        <v>182</v>
      </c>
      <c r="S27" s="18" t="s">
        <v>182</v>
      </c>
      <c r="T27" s="20" t="s">
        <v>182</v>
      </c>
      <c r="U27" s="18" t="s">
        <v>182</v>
      </c>
      <c r="V27" s="20" t="s">
        <v>182</v>
      </c>
      <c r="W27" s="18" t="n">
        <v>415.43442477</v>
      </c>
      <c r="X27" s="20" t="n">
        <v>4.2954927</v>
      </c>
    </row>
    <row r="28" spans="1:24">
      <c r="A28" s="15" t="s">
        <v>203</v>
      </c>
      <c r="B28" s="17" t="n">
        <v>7568</v>
      </c>
      <c r="C28" s="18">
        <f>(134.0/B28*100)</f>
        <v/>
      </c>
      <c r="D28" s="19" t="n">
        <v>7434</v>
      </c>
      <c r="E28" s="18" t="n">
        <v>387.1659727</v>
      </c>
      <c r="F28" s="20" t="n">
        <v>3.44676746</v>
      </c>
      <c r="G28" s="18" t="n">
        <v>391.66633398</v>
      </c>
      <c r="H28" s="20" t="n">
        <v>6.09223569</v>
      </c>
      <c r="I28" s="18" t="n">
        <v>411.18898927</v>
      </c>
      <c r="J28" s="20" t="n">
        <v>4.17677881</v>
      </c>
      <c r="K28" s="18" t="n">
        <v>413.56268366</v>
      </c>
      <c r="L28" s="20" t="n">
        <v>3.76306135</v>
      </c>
      <c r="M28" s="18" t="n">
        <v>424.98361854</v>
      </c>
      <c r="N28" s="20" t="n">
        <v>2.80052946</v>
      </c>
      <c r="O28" s="18" t="n">
        <v>331.61953229</v>
      </c>
      <c r="P28" s="20" t="n">
        <v>9.41278149</v>
      </c>
      <c r="Q28" s="18" t="s">
        <v>182</v>
      </c>
      <c r="R28" s="20" t="s">
        <v>182</v>
      </c>
      <c r="S28" s="18" t="s">
        <v>182</v>
      </c>
      <c r="T28" s="20" t="s">
        <v>182</v>
      </c>
      <c r="U28" s="18" t="s">
        <v>182</v>
      </c>
      <c r="V28" s="20" t="s">
        <v>182</v>
      </c>
      <c r="W28" s="18" t="n">
        <v>370.57857182</v>
      </c>
      <c r="X28" s="20" t="n">
        <v>10.14912847</v>
      </c>
    </row>
    <row r="29" spans="1:24">
      <c r="A29" s="15" t="s">
        <v>204</v>
      </c>
      <c r="B29" s="17" t="n">
        <v>5385</v>
      </c>
      <c r="C29" s="18">
        <f>(36.0/B29*100)</f>
        <v/>
      </c>
      <c r="D29" s="19" t="n">
        <v>5349</v>
      </c>
      <c r="E29" s="18" t="n">
        <v>522.46853701</v>
      </c>
      <c r="F29" s="20" t="n">
        <v>3.98900668</v>
      </c>
      <c r="G29" s="18" t="n">
        <v>526.7184765</v>
      </c>
      <c r="H29" s="20" t="n">
        <v>4.78836253</v>
      </c>
      <c r="I29" s="18" t="n">
        <v>512.87079686</v>
      </c>
      <c r="J29" s="20" t="n">
        <v>4.61376144</v>
      </c>
      <c r="K29" s="18" t="n">
        <v>518.33802636</v>
      </c>
      <c r="L29" s="20" t="n">
        <v>3.55515425</v>
      </c>
      <c r="M29" s="18" t="n">
        <v>517.6721765999999</v>
      </c>
      <c r="N29" s="20" t="n">
        <v>3.0655443</v>
      </c>
      <c r="O29" s="18" t="n">
        <v>388.67614524</v>
      </c>
      <c r="P29" s="20" t="n">
        <v>42.43001082</v>
      </c>
      <c r="Q29" s="18" t="s">
        <v>182</v>
      </c>
      <c r="R29" s="20" t="s">
        <v>182</v>
      </c>
      <c r="S29" s="18" t="n">
        <v>335.3902018</v>
      </c>
      <c r="T29" s="20" t="n">
        <v>12.1685767</v>
      </c>
      <c r="U29" s="18" t="s">
        <v>182</v>
      </c>
      <c r="V29" s="20" t="s">
        <v>182</v>
      </c>
      <c r="W29" s="18" t="n">
        <v>446.78494754</v>
      </c>
      <c r="X29" s="20" t="n">
        <v>12.44602531</v>
      </c>
    </row>
    <row r="30" spans="1:24">
      <c r="A30" s="15" t="s">
        <v>205</v>
      </c>
      <c r="B30" s="17" t="n">
        <v>4520</v>
      </c>
      <c r="C30" s="18">
        <f>(546.0/B30*100)</f>
        <v/>
      </c>
      <c r="D30" s="19" t="n">
        <v>3974</v>
      </c>
      <c r="E30" s="18" t="n">
        <v>501.02893979</v>
      </c>
      <c r="F30" s="20" t="n">
        <v>8.263096579999999</v>
      </c>
      <c r="G30" s="18" t="n">
        <v>490.1412834</v>
      </c>
      <c r="H30" s="20" t="n">
        <v>10.34376901</v>
      </c>
      <c r="I30" s="18" t="n">
        <v>502.72804252</v>
      </c>
      <c r="J30" s="20" t="n">
        <v>7.17499792</v>
      </c>
      <c r="K30" s="18" t="n">
        <v>503.71689432</v>
      </c>
      <c r="L30" s="20" t="n">
        <v>3.3699454</v>
      </c>
      <c r="M30" s="18" t="n">
        <v>500.79903959</v>
      </c>
      <c r="N30" s="20" t="n">
        <v>3.16843016</v>
      </c>
      <c r="O30" s="18" t="n">
        <v>416.62079913</v>
      </c>
      <c r="P30" s="20" t="n">
        <v>23.35845308</v>
      </c>
      <c r="Q30" s="18" t="s">
        <v>182</v>
      </c>
      <c r="R30" s="20" t="s">
        <v>182</v>
      </c>
      <c r="S30" s="18" t="s">
        <v>182</v>
      </c>
      <c r="T30" s="20" t="s">
        <v>182</v>
      </c>
      <c r="U30" s="18" t="s">
        <v>182</v>
      </c>
      <c r="V30" s="20" t="s">
        <v>182</v>
      </c>
      <c r="W30" s="18" t="n">
        <v>412.92656779</v>
      </c>
      <c r="X30" s="20" t="n">
        <v>7.70035736</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509.05209223</v>
      </c>
      <c r="F32" s="20" t="n">
        <v>3.39294816</v>
      </c>
      <c r="G32" s="18" t="n">
        <v>498.5762478</v>
      </c>
      <c r="H32" s="20" t="n">
        <v>5.38353896</v>
      </c>
      <c r="I32" s="18" t="n">
        <v>504.95601608</v>
      </c>
      <c r="J32" s="20" t="n">
        <v>4.29950451</v>
      </c>
      <c r="K32" s="18" t="n">
        <v>509.83051676</v>
      </c>
      <c r="L32" s="20" t="n">
        <v>4.12430264</v>
      </c>
      <c r="M32" s="18" t="n">
        <v>505.7153371</v>
      </c>
      <c r="N32" s="20" t="n">
        <v>3.46221058</v>
      </c>
      <c r="O32" s="18" t="n">
        <v>459.37468581</v>
      </c>
      <c r="P32" s="20" t="n">
        <v>28.13902873</v>
      </c>
      <c r="Q32" s="18" t="s">
        <v>182</v>
      </c>
      <c r="R32" s="20" t="s">
        <v>182</v>
      </c>
      <c r="S32" s="18" t="s">
        <v>182</v>
      </c>
      <c r="T32" s="20" t="s">
        <v>182</v>
      </c>
      <c r="U32" s="18" t="s">
        <v>182</v>
      </c>
      <c r="V32" s="20" t="s">
        <v>182</v>
      </c>
      <c r="W32" s="18" t="n">
        <v>444.57919435</v>
      </c>
      <c r="X32" s="20" t="n">
        <v>9.470801420000001</v>
      </c>
    </row>
    <row r="33" spans="1:24">
      <c r="A33" s="15" t="s">
        <v>208</v>
      </c>
      <c r="B33" s="17" t="n">
        <v>7325</v>
      </c>
      <c r="C33" s="18">
        <f>(235.0/B33*100)</f>
        <v/>
      </c>
      <c r="D33" s="19" t="n">
        <v>7090</v>
      </c>
      <c r="E33" s="18" t="n">
        <v>485.63712277</v>
      </c>
      <c r="F33" s="20" t="n">
        <v>4.88163124</v>
      </c>
      <c r="G33" s="18" t="n">
        <v>488.84497685</v>
      </c>
      <c r="H33" s="20" t="n">
        <v>6.32829975</v>
      </c>
      <c r="I33" s="18" t="n">
        <v>500.7393639</v>
      </c>
      <c r="J33" s="20" t="n">
        <v>4.13054052</v>
      </c>
      <c r="K33" s="18" t="n">
        <v>499.74111827</v>
      </c>
      <c r="L33" s="20" t="n">
        <v>3.06329664</v>
      </c>
      <c r="M33" s="18" t="n">
        <v>492.74247838</v>
      </c>
      <c r="N33" s="20" t="n">
        <v>3.44489841</v>
      </c>
      <c r="O33" s="18" t="n">
        <v>385.2957023</v>
      </c>
      <c r="P33" s="20" t="n">
        <v>29.52119482</v>
      </c>
      <c r="Q33" s="18" t="s">
        <v>182</v>
      </c>
      <c r="R33" s="20" t="s">
        <v>182</v>
      </c>
      <c r="S33" s="18" t="s">
        <v>182</v>
      </c>
      <c r="T33" s="20" t="s">
        <v>182</v>
      </c>
      <c r="U33" s="18" t="s">
        <v>182</v>
      </c>
      <c r="V33" s="20" t="s">
        <v>182</v>
      </c>
      <c r="W33" s="18" t="n">
        <v>436.27481262</v>
      </c>
      <c r="X33" s="20" t="n">
        <v>9.240489370000001</v>
      </c>
    </row>
    <row r="34" spans="1:24">
      <c r="A34" s="15" t="s">
        <v>209</v>
      </c>
      <c r="B34" s="17" t="n">
        <v>6350</v>
      </c>
      <c r="C34" s="18">
        <f>(86.0/B34*100)</f>
        <v/>
      </c>
      <c r="D34" s="19" t="n">
        <v>6264</v>
      </c>
      <c r="E34" s="18" t="n">
        <v>492.11717759</v>
      </c>
      <c r="F34" s="20" t="n">
        <v>3.44057195</v>
      </c>
      <c r="G34" s="18" t="n">
        <v>458.96460535</v>
      </c>
      <c r="H34" s="20" t="n">
        <v>5.59201155</v>
      </c>
      <c r="I34" s="18" t="n">
        <v>479.09612357</v>
      </c>
      <c r="J34" s="20" t="n">
        <v>4.7345587</v>
      </c>
      <c r="K34" s="18" t="n">
        <v>485.50996112</v>
      </c>
      <c r="L34" s="20" t="n">
        <v>4.06766133</v>
      </c>
      <c r="M34" s="18" t="n">
        <v>493.02378549</v>
      </c>
      <c r="N34" s="20" t="n">
        <v>2.96017646</v>
      </c>
      <c r="O34" s="18" t="n">
        <v>379.07328183</v>
      </c>
      <c r="P34" s="20" t="n">
        <v>14.0777645</v>
      </c>
      <c r="Q34" s="18" t="s">
        <v>182</v>
      </c>
      <c r="R34" s="20" t="s">
        <v>182</v>
      </c>
      <c r="S34" s="18" t="n">
        <v>336.51078337</v>
      </c>
      <c r="T34" s="20" t="n">
        <v>12.24828707</v>
      </c>
      <c r="U34" s="18" t="s">
        <v>182</v>
      </c>
      <c r="V34" s="20" t="s">
        <v>182</v>
      </c>
      <c r="W34" s="18" t="n">
        <v>392.1757552</v>
      </c>
      <c r="X34" s="20" t="n">
        <v>9.410674739999999</v>
      </c>
    </row>
    <row r="35" spans="1:24">
      <c r="A35" s="15" t="s">
        <v>210</v>
      </c>
      <c r="B35" s="17" t="n">
        <v>6406</v>
      </c>
      <c r="C35" s="18">
        <f>(69.0/B35*100)</f>
        <v/>
      </c>
      <c r="D35" s="19" t="n">
        <v>6337</v>
      </c>
      <c r="E35" s="18" t="n">
        <v>521.49512092</v>
      </c>
      <c r="F35" s="20" t="n">
        <v>2.92695385</v>
      </c>
      <c r="G35" s="18" t="n">
        <v>504.05396778</v>
      </c>
      <c r="H35" s="20" t="n">
        <v>5.6644397</v>
      </c>
      <c r="I35" s="18" t="n">
        <v>514.65306903</v>
      </c>
      <c r="J35" s="20" t="n">
        <v>4.48370084</v>
      </c>
      <c r="K35" s="18" t="n">
        <v>513.16958916</v>
      </c>
      <c r="L35" s="20" t="n">
        <v>3.14147697</v>
      </c>
      <c r="M35" s="18" t="n">
        <v>514.56129889</v>
      </c>
      <c r="N35" s="20" t="n">
        <v>3.19730263</v>
      </c>
      <c r="O35" s="18" t="n">
        <v>456.28947541</v>
      </c>
      <c r="P35" s="20" t="n">
        <v>18.93491365</v>
      </c>
      <c r="Q35" s="18" t="s">
        <v>182</v>
      </c>
      <c r="R35" s="20" t="s">
        <v>182</v>
      </c>
      <c r="S35" s="18" t="n">
        <v>349.78970242</v>
      </c>
      <c r="T35" s="20" t="n">
        <v>6.90672373</v>
      </c>
      <c r="U35" s="18" t="s">
        <v>182</v>
      </c>
      <c r="V35" s="20" t="s">
        <v>182</v>
      </c>
      <c r="W35" s="18" t="n">
        <v>455.00011214</v>
      </c>
      <c r="X35" s="20" t="n">
        <v>6.25322007</v>
      </c>
    </row>
    <row r="36" spans="1:24">
      <c r="A36" s="15" t="s">
        <v>211</v>
      </c>
      <c r="B36" s="17" t="n">
        <v>6736</v>
      </c>
      <c r="C36" s="18">
        <f>(49.0/B36*100)</f>
        <v/>
      </c>
      <c r="D36" s="19" t="n">
        <v>6687</v>
      </c>
      <c r="E36" s="18" t="n">
        <v>482.20312905</v>
      </c>
      <c r="F36" s="20" t="n">
        <v>3.75560561</v>
      </c>
      <c r="G36" s="18" t="n">
        <v>476.64773056</v>
      </c>
      <c r="H36" s="20" t="n">
        <v>6.25357493</v>
      </c>
      <c r="I36" s="18" t="n">
        <v>483.85774714</v>
      </c>
      <c r="J36" s="20" t="n">
        <v>5.22631323</v>
      </c>
      <c r="K36" s="18" t="n">
        <v>492.08132355</v>
      </c>
      <c r="L36" s="20" t="n">
        <v>3.37403955</v>
      </c>
      <c r="M36" s="18" t="n">
        <v>491.46830464</v>
      </c>
      <c r="N36" s="20" t="n">
        <v>2.84030419</v>
      </c>
      <c r="O36" s="18" t="n">
        <v>415.69116087</v>
      </c>
      <c r="P36" s="20" t="n">
        <v>19.29217902</v>
      </c>
      <c r="Q36" s="18" t="s">
        <v>182</v>
      </c>
      <c r="R36" s="20" t="s">
        <v>182</v>
      </c>
      <c r="S36" s="18" t="s">
        <v>182</v>
      </c>
      <c r="T36" s="20" t="s">
        <v>182</v>
      </c>
      <c r="U36" s="18" t="s">
        <v>182</v>
      </c>
      <c r="V36" s="20" t="s">
        <v>182</v>
      </c>
      <c r="W36" s="18" t="n">
        <v>433.59695043</v>
      </c>
      <c r="X36" s="20" t="n">
        <v>7.81424934</v>
      </c>
    </row>
    <row r="37" spans="1:24">
      <c r="A37" s="15" t="s">
        <v>212</v>
      </c>
      <c r="B37" s="17" t="n">
        <v>5458</v>
      </c>
      <c r="C37" s="18">
        <f>(249.0/B37*100)</f>
        <v/>
      </c>
      <c r="D37" s="19" t="n">
        <v>5209</v>
      </c>
      <c r="E37" s="18" t="n">
        <v>507.54559559</v>
      </c>
      <c r="F37" s="20" t="n">
        <v>3.18054877</v>
      </c>
      <c r="G37" s="18" t="n">
        <v>505.46644915</v>
      </c>
      <c r="H37" s="20" t="n">
        <v>5.27237778</v>
      </c>
      <c r="I37" s="18" t="n">
        <v>490.72700028</v>
      </c>
      <c r="J37" s="20" t="n">
        <v>4.9951665</v>
      </c>
      <c r="K37" s="18" t="n">
        <v>498.10280269</v>
      </c>
      <c r="L37" s="20" t="n">
        <v>5.27953317</v>
      </c>
      <c r="M37" s="18" t="n">
        <v>498.16998968</v>
      </c>
      <c r="N37" s="20" t="n">
        <v>4.41073853</v>
      </c>
      <c r="O37" s="18" t="n">
        <v>389.21190398</v>
      </c>
      <c r="P37" s="20" t="n">
        <v>22.35314496</v>
      </c>
      <c r="Q37" s="18" t="s">
        <v>182</v>
      </c>
      <c r="R37" s="20" t="s">
        <v>182</v>
      </c>
      <c r="S37" s="18" t="s">
        <v>182</v>
      </c>
      <c r="T37" s="20" t="s">
        <v>182</v>
      </c>
      <c r="U37" s="18" t="s">
        <v>182</v>
      </c>
      <c r="V37" s="20" t="s">
        <v>182</v>
      </c>
      <c r="W37" s="18" t="n">
        <v>427.22846632</v>
      </c>
      <c r="X37" s="20" t="n">
        <v>5.73859097</v>
      </c>
    </row>
    <row r="38" spans="1:24">
      <c r="A38" s="15" t="s">
        <v>213</v>
      </c>
      <c r="B38" s="17" t="n">
        <v>5860</v>
      </c>
      <c r="C38" s="18">
        <f>(64.0/B38*100)</f>
        <v/>
      </c>
      <c r="D38" s="19" t="n">
        <v>5796</v>
      </c>
      <c r="E38" s="18" t="n">
        <v>544.15234976</v>
      </c>
      <c r="F38" s="20" t="n">
        <v>3.73830623</v>
      </c>
      <c r="G38" s="18" t="n">
        <v>521.81595663</v>
      </c>
      <c r="H38" s="20" t="n">
        <v>6.38841554</v>
      </c>
      <c r="I38" s="18" t="n">
        <v>510.81779347</v>
      </c>
      <c r="J38" s="20" t="n">
        <v>5.88646898</v>
      </c>
      <c r="K38" s="18" t="n">
        <v>520.04411269</v>
      </c>
      <c r="L38" s="20" t="n">
        <v>4.76258846</v>
      </c>
      <c r="M38" s="18" t="n">
        <v>521.12012658</v>
      </c>
      <c r="N38" s="20" t="n">
        <v>3.34150411</v>
      </c>
      <c r="O38" s="18" t="n">
        <v>423.77334755</v>
      </c>
      <c r="P38" s="20" t="n">
        <v>19.6152984</v>
      </c>
      <c r="Q38" s="18" t="s">
        <v>182</v>
      </c>
      <c r="R38" s="20" t="s">
        <v>182</v>
      </c>
      <c r="S38" s="18" t="s">
        <v>182</v>
      </c>
      <c r="T38" s="20" t="s">
        <v>182</v>
      </c>
      <c r="U38" s="18" t="s">
        <v>182</v>
      </c>
      <c r="V38" s="20" t="s">
        <v>182</v>
      </c>
      <c r="W38" s="18" t="n">
        <v>449.65994747</v>
      </c>
      <c r="X38" s="20" t="n">
        <v>6.83174774</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(5671.0/B40*100)</f>
        <v/>
      </c>
      <c r="D40" s="19" t="n">
        <v>8486</v>
      </c>
      <c r="E40" s="18" t="n">
        <v>484.22760467</v>
      </c>
      <c r="F40" s="20" t="n">
        <v>7.69954292</v>
      </c>
      <c r="G40" s="18" t="n">
        <v>487.01032857</v>
      </c>
      <c r="H40" s="20" t="n">
        <v>10.21959751</v>
      </c>
      <c r="I40" s="18" t="n">
        <v>508.37834577</v>
      </c>
      <c r="J40" s="20" t="n">
        <v>6.99755235</v>
      </c>
      <c r="K40" s="18" t="n">
        <v>511.86267827</v>
      </c>
      <c r="L40" s="20" t="n">
        <v>3.76769159</v>
      </c>
      <c r="M40" s="18" t="n">
        <v>493.86096993</v>
      </c>
      <c r="N40" s="20" t="n">
        <v>2.95390866</v>
      </c>
      <c r="O40" s="18" t="n">
        <v>408.69474018</v>
      </c>
      <c r="P40" s="20" t="n">
        <v>29.40753755</v>
      </c>
      <c r="Q40" s="18" t="s">
        <v>182</v>
      </c>
      <c r="R40" s="20" t="s">
        <v>182</v>
      </c>
      <c r="S40" s="18" t="n">
        <v>491.16464222</v>
      </c>
      <c r="T40" s="20" t="n">
        <v>2.5540442</v>
      </c>
      <c r="U40" s="18" t="s">
        <v>182</v>
      </c>
      <c r="V40" s="20" t="s">
        <v>182</v>
      </c>
      <c r="W40" s="18" t="n">
        <v>402.37239112</v>
      </c>
      <c r="X40" s="20" t="n">
        <v>8.216591660000001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(2792.0/B46*100)</f>
        <v/>
      </c>
      <c r="D46" s="19" t="n">
        <v>20349</v>
      </c>
      <c r="E46" s="18" t="n">
        <v>369.83203019</v>
      </c>
      <c r="F46" s="20" t="n">
        <v>3.8866996</v>
      </c>
      <c r="G46" s="18" t="n">
        <v>363.48429554</v>
      </c>
      <c r="H46" s="20" t="n">
        <v>6.14896936</v>
      </c>
      <c r="I46" s="18" t="n">
        <v>396.23002134</v>
      </c>
      <c r="J46" s="20" t="n">
        <v>6.07183008</v>
      </c>
      <c r="K46" s="18" t="n">
        <v>403.9746732</v>
      </c>
      <c r="L46" s="20" t="n">
        <v>4.70391998</v>
      </c>
      <c r="M46" s="18" t="n">
        <v>416.91134032</v>
      </c>
      <c r="N46" s="20" t="n">
        <v>4.21666399</v>
      </c>
      <c r="O46" s="18" t="n">
        <v>284.46388749</v>
      </c>
      <c r="P46" s="20" t="n">
        <v>12.06045404</v>
      </c>
      <c r="Q46" s="18" t="s">
        <v>182</v>
      </c>
      <c r="R46" s="20" t="s">
        <v>182</v>
      </c>
      <c r="S46" s="18" t="s">
        <v>182</v>
      </c>
      <c r="T46" s="20" t="s">
        <v>182</v>
      </c>
      <c r="U46" s="18" t="s">
        <v>182</v>
      </c>
      <c r="V46" s="20" t="s">
        <v>182</v>
      </c>
      <c r="W46" s="18" t="n">
        <v>355.29607463</v>
      </c>
      <c r="X46" s="20" t="n">
        <v>4.23130963</v>
      </c>
    </row>
    <row r="47" spans="1:24">
      <c r="A47" s="15" t="s">
        <v>222</v>
      </c>
      <c r="B47" s="17" t="n">
        <v>5928</v>
      </c>
      <c r="C47" s="18">
        <f>(148.0/B47*100)</f>
        <v/>
      </c>
      <c r="D47" s="19" t="n">
        <v>5780</v>
      </c>
      <c r="E47" s="18" t="n">
        <v>407.77588575</v>
      </c>
      <c r="F47" s="20" t="n">
        <v>7.00747383</v>
      </c>
      <c r="G47" s="18" t="n">
        <v>406.16024626</v>
      </c>
      <c r="H47" s="20" t="n">
        <v>7.05081792</v>
      </c>
      <c r="I47" s="18" t="n">
        <v>442.96745779</v>
      </c>
      <c r="J47" s="20" t="n">
        <v>6.36461971</v>
      </c>
      <c r="K47" s="18" t="n">
        <v>456.21228401</v>
      </c>
      <c r="L47" s="20" t="n">
        <v>4.8181671</v>
      </c>
      <c r="M47" s="18" t="n">
        <v>469.47985095</v>
      </c>
      <c r="N47" s="20" t="n">
        <v>3.72773079</v>
      </c>
      <c r="O47" s="18" t="n">
        <v>351.05817057</v>
      </c>
      <c r="P47" s="20" t="n">
        <v>12.61946813</v>
      </c>
      <c r="Q47" s="18" t="s">
        <v>182</v>
      </c>
      <c r="R47" s="20" t="s">
        <v>182</v>
      </c>
      <c r="S47" s="18" t="s">
        <v>182</v>
      </c>
      <c r="T47" s="20" t="s">
        <v>182</v>
      </c>
      <c r="U47" s="18" t="s">
        <v>182</v>
      </c>
      <c r="V47" s="20" t="s">
        <v>182</v>
      </c>
      <c r="W47" s="18" t="n">
        <v>385.50175448</v>
      </c>
      <c r="X47" s="20" t="n">
        <v>4.89913567</v>
      </c>
    </row>
    <row r="48" spans="1:24">
      <c r="A48" s="15" t="s">
        <v>223</v>
      </c>
      <c r="B48" s="17" t="n">
        <v>9841</v>
      </c>
      <c r="C48" s="18">
        <f>(19.0/B48*100)</f>
        <v/>
      </c>
      <c r="D48" s="19" t="n">
        <v>9822</v>
      </c>
      <c r="E48" s="18" t="n">
        <v>517.66801474</v>
      </c>
      <c r="F48" s="20" t="n">
        <v>9.58301857</v>
      </c>
      <c r="G48" s="18" t="n">
        <v>542.32986434</v>
      </c>
      <c r="H48" s="20" t="n">
        <v>7.74428934</v>
      </c>
      <c r="I48" s="18" t="n">
        <v>555.5810600999999</v>
      </c>
      <c r="J48" s="20" t="n">
        <v>6.53371947</v>
      </c>
      <c r="K48" s="18" t="n">
        <v>531.9906650299999</v>
      </c>
      <c r="L48" s="20" t="n">
        <v>5.4009271</v>
      </c>
      <c r="M48" s="18" t="n">
        <v>521.82931918</v>
      </c>
      <c r="N48" s="20" t="n">
        <v>5.21059698</v>
      </c>
      <c r="O48" s="18" t="n">
        <v>379.37826934</v>
      </c>
      <c r="P48" s="20" t="n">
        <v>11.07715242</v>
      </c>
      <c r="Q48" s="18" t="s">
        <v>182</v>
      </c>
      <c r="R48" s="20" t="s">
        <v>182</v>
      </c>
      <c r="S48" s="18" t="s">
        <v>182</v>
      </c>
      <c r="T48" s="20" t="s">
        <v>182</v>
      </c>
      <c r="U48" s="18" t="s">
        <v>182</v>
      </c>
      <c r="V48" s="20" t="s">
        <v>182</v>
      </c>
      <c r="W48" s="18" t="n">
        <v>467.40206566</v>
      </c>
      <c r="X48" s="20" t="n">
        <v>29.38037312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(1048.0/B50*100)</f>
        <v/>
      </c>
      <c r="D50" s="19" t="n">
        <v>10747</v>
      </c>
      <c r="E50" s="18" t="n">
        <v>375.35775681</v>
      </c>
      <c r="F50" s="20" t="n">
        <v>3.67928719</v>
      </c>
      <c r="G50" s="18" t="n">
        <v>381.07351024</v>
      </c>
      <c r="H50" s="20" t="n">
        <v>3.94672719</v>
      </c>
      <c r="I50" s="18" t="n">
        <v>397.09284087</v>
      </c>
      <c r="J50" s="20" t="n">
        <v>3.69239208</v>
      </c>
      <c r="K50" s="18" t="n">
        <v>401.07722035</v>
      </c>
      <c r="L50" s="20" t="n">
        <v>3.07118515</v>
      </c>
      <c r="M50" s="18" t="n">
        <v>412.388884</v>
      </c>
      <c r="N50" s="20" t="n">
        <v>3.29820301</v>
      </c>
      <c r="O50" s="18" t="n">
        <v>309.38214635</v>
      </c>
      <c r="P50" s="20" t="n">
        <v>11.65830352</v>
      </c>
      <c r="Q50" s="18" t="s">
        <v>182</v>
      </c>
      <c r="R50" s="20" t="s">
        <v>182</v>
      </c>
      <c r="S50" s="18" t="s">
        <v>182</v>
      </c>
      <c r="T50" s="20" t="s">
        <v>182</v>
      </c>
      <c r="U50" s="18" t="s">
        <v>182</v>
      </c>
      <c r="V50" s="20" t="s">
        <v>182</v>
      </c>
      <c r="W50" s="18" t="n">
        <v>357.57026461</v>
      </c>
      <c r="X50" s="20" t="n">
        <v>9.04933061</v>
      </c>
    </row>
    <row r="51" spans="1:24">
      <c r="A51" s="15" t="s">
        <v>226</v>
      </c>
      <c r="B51" s="17" t="n">
        <v>6866</v>
      </c>
      <c r="C51" s="18">
        <f>(117.0/B51*100)</f>
        <v/>
      </c>
      <c r="D51" s="19" t="n">
        <v>6749</v>
      </c>
      <c r="E51" s="18" t="n">
        <v>395.88833922</v>
      </c>
      <c r="F51" s="20" t="n">
        <v>3.43575737</v>
      </c>
      <c r="G51" s="18" t="n">
        <v>398.2534448</v>
      </c>
      <c r="H51" s="20" t="n">
        <v>4.89919487</v>
      </c>
      <c r="I51" s="18" t="n">
        <v>402.05832042</v>
      </c>
      <c r="J51" s="20" t="n">
        <v>4.3995667</v>
      </c>
      <c r="K51" s="18" t="n">
        <v>409.85808876</v>
      </c>
      <c r="L51" s="20" t="n">
        <v>3.60791627</v>
      </c>
      <c r="M51" s="18" t="n">
        <v>411.40347074</v>
      </c>
      <c r="N51" s="20" t="n">
        <v>3.93331478</v>
      </c>
      <c r="O51" s="18" t="n">
        <v>338.45012167</v>
      </c>
      <c r="P51" s="20" t="n">
        <v>17.18682088</v>
      </c>
      <c r="Q51" s="18" t="s">
        <v>182</v>
      </c>
      <c r="R51" s="20" t="s">
        <v>182</v>
      </c>
      <c r="S51" s="18" t="n">
        <v>380.5422133</v>
      </c>
      <c r="T51" s="20" t="n">
        <v>4.31283207</v>
      </c>
      <c r="U51" s="18" t="s">
        <v>182</v>
      </c>
      <c r="V51" s="20" t="s">
        <v>182</v>
      </c>
      <c r="W51" s="18" t="n">
        <v>381.42627671</v>
      </c>
      <c r="X51" s="20" t="n">
        <v>5.10631287</v>
      </c>
    </row>
    <row r="52" spans="1:24">
      <c r="A52" s="15" t="s">
        <v>227</v>
      </c>
      <c r="B52" s="17" t="n">
        <v>5809</v>
      </c>
      <c r="C52" s="18">
        <f>(119.0/B52*100)</f>
        <v/>
      </c>
      <c r="D52" s="19" t="n">
        <v>5690</v>
      </c>
      <c r="E52" s="18" t="n">
        <v>462.57467966</v>
      </c>
      <c r="F52" s="20" t="n">
        <v>4.24275758</v>
      </c>
      <c r="G52" s="18" t="n">
        <v>465.69446301</v>
      </c>
      <c r="H52" s="20" t="n">
        <v>3.84323518</v>
      </c>
      <c r="I52" s="18" t="n">
        <v>462.90946279</v>
      </c>
      <c r="J52" s="20" t="n">
        <v>4.128802</v>
      </c>
      <c r="K52" s="18" t="n">
        <v>476.21810242</v>
      </c>
      <c r="L52" s="20" t="n">
        <v>4.01498864</v>
      </c>
      <c r="M52" s="18" t="n">
        <v>471.88425331</v>
      </c>
      <c r="N52" s="20" t="n">
        <v>3.15856348</v>
      </c>
      <c r="O52" s="18" t="n">
        <v>376.4202098</v>
      </c>
      <c r="P52" s="20" t="n">
        <v>22.91895151</v>
      </c>
      <c r="Q52" s="18" t="s">
        <v>182</v>
      </c>
      <c r="R52" s="20" t="s">
        <v>182</v>
      </c>
      <c r="S52" s="18" t="s">
        <v>182</v>
      </c>
      <c r="T52" s="20" t="s">
        <v>182</v>
      </c>
      <c r="U52" s="18" t="s">
        <v>182</v>
      </c>
      <c r="V52" s="20" t="s">
        <v>182</v>
      </c>
      <c r="W52" s="18" t="n">
        <v>396.08787431</v>
      </c>
      <c r="X52" s="20" t="n">
        <v>6.73445839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(469.0/B54*100)</f>
        <v/>
      </c>
      <c r="D54" s="19" t="n">
        <v>4271</v>
      </c>
      <c r="E54" s="18" t="n">
        <v>332.53433541</v>
      </c>
      <c r="F54" s="20" t="n">
        <v>4.31746439</v>
      </c>
      <c r="G54" s="18" t="n">
        <v>323.85186972</v>
      </c>
      <c r="H54" s="20" t="n">
        <v>4.28735823</v>
      </c>
      <c r="I54" s="18" t="n">
        <v>334.07587525</v>
      </c>
      <c r="J54" s="20" t="n">
        <v>5.093586</v>
      </c>
      <c r="K54" s="18" t="n">
        <v>338.2004378</v>
      </c>
      <c r="L54" s="20" t="n">
        <v>5.30233272</v>
      </c>
      <c r="M54" s="18" t="n">
        <v>357.12913033</v>
      </c>
      <c r="N54" s="20" t="n">
        <v>4.30473626</v>
      </c>
      <c r="O54" s="18" t="n">
        <v>287.6604697</v>
      </c>
      <c r="P54" s="20" t="n">
        <v>9.120625710000001</v>
      </c>
      <c r="Q54" s="18" t="s">
        <v>182</v>
      </c>
      <c r="R54" s="20" t="s">
        <v>182</v>
      </c>
      <c r="S54" s="18" t="s">
        <v>182</v>
      </c>
      <c r="T54" s="20" t="s">
        <v>182</v>
      </c>
      <c r="U54" s="18" t="s">
        <v>182</v>
      </c>
      <c r="V54" s="20" t="s">
        <v>182</v>
      </c>
      <c r="W54" s="18" t="n">
        <v>288.63327073</v>
      </c>
      <c r="X54" s="20" t="n">
        <v>4.59495904</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553.14570098</v>
      </c>
      <c r="F56" s="20" t="n">
        <v>3.52334798</v>
      </c>
      <c r="G56" s="18" t="n">
        <v>545.9692409199999</v>
      </c>
      <c r="H56" s="20" t="n">
        <v>4.80370578</v>
      </c>
      <c r="I56" s="18" t="n">
        <v>544.43609753</v>
      </c>
      <c r="J56" s="20" t="n">
        <v>5.45686491</v>
      </c>
      <c r="K56" s="18" t="n">
        <v>552.99610745</v>
      </c>
      <c r="L56" s="20" t="n">
        <v>4.72178501</v>
      </c>
      <c r="M56" s="18" t="n">
        <v>542.34035783</v>
      </c>
      <c r="N56" s="20" t="n">
        <v>4.89155415</v>
      </c>
      <c r="O56" s="18" t="n">
        <v>469.66514609</v>
      </c>
      <c r="P56" s="20" t="n">
        <v>16.61451933</v>
      </c>
      <c r="Q56" s="18" t="s">
        <v>182</v>
      </c>
      <c r="R56" s="20" t="s">
        <v>182</v>
      </c>
      <c r="S56" s="18" t="s">
        <v>182</v>
      </c>
      <c r="T56" s="20" t="s">
        <v>182</v>
      </c>
      <c r="U56" s="18" t="s">
        <v>182</v>
      </c>
      <c r="V56" s="20" t="s">
        <v>182</v>
      </c>
      <c r="W56" s="18" t="n">
        <v>504.35680206</v>
      </c>
      <c r="X56" s="20" t="n">
        <v>19.21812579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(263.0/B61*100)</f>
        <v/>
      </c>
      <c r="D61" s="19" t="n">
        <v>6262</v>
      </c>
      <c r="E61" s="18" t="n">
        <v>477.06001027</v>
      </c>
      <c r="F61" s="20" t="n">
        <v>4.52153653</v>
      </c>
      <c r="G61" s="18" t="n">
        <v>481.75731502</v>
      </c>
      <c r="H61" s="20" t="n">
        <v>3.91906645</v>
      </c>
      <c r="I61" s="18" t="n">
        <v>483.0603827</v>
      </c>
      <c r="J61" s="20" t="n">
        <v>3.38869137</v>
      </c>
      <c r="K61" s="18" t="n">
        <v>488.92937491</v>
      </c>
      <c r="L61" s="20" t="n">
        <v>3.41175127</v>
      </c>
      <c r="M61" s="18" t="n">
        <v>484.00264294</v>
      </c>
      <c r="N61" s="20" t="n">
        <v>3.53655405</v>
      </c>
      <c r="O61" s="18" t="n">
        <v>412.79041495</v>
      </c>
      <c r="P61" s="20" t="n">
        <v>15.55189954</v>
      </c>
      <c r="Q61" s="18" t="s">
        <v>182</v>
      </c>
      <c r="R61" s="20" t="s">
        <v>182</v>
      </c>
      <c r="S61" s="18" t="s">
        <v>182</v>
      </c>
      <c r="T61" s="20" t="s">
        <v>182</v>
      </c>
      <c r="U61" s="18" t="s">
        <v>182</v>
      </c>
      <c r="V61" s="20" t="s">
        <v>182</v>
      </c>
      <c r="W61" s="18" t="n">
        <v>404.0681401</v>
      </c>
      <c r="X61" s="20" t="n">
        <v>8.097929629999999</v>
      </c>
    </row>
    <row r="62" spans="1:24">
      <c r="A62" s="15" t="s">
        <v>237</v>
      </c>
      <c r="B62" s="17" t="n">
        <v>4476</v>
      </c>
      <c r="C62" s="18">
        <f>(5.0/B62*100)</f>
        <v/>
      </c>
      <c r="D62" s="19" t="n">
        <v>4471</v>
      </c>
      <c r="E62" s="18" t="n">
        <v>536.18872788</v>
      </c>
      <c r="F62" s="20" t="n">
        <v>2.61805752</v>
      </c>
      <c r="G62" s="18" t="n">
        <v>530.54018566</v>
      </c>
      <c r="H62" s="20" t="n">
        <v>5.25279277</v>
      </c>
      <c r="I62" s="18" t="n">
        <v>545.35281107</v>
      </c>
      <c r="J62" s="20" t="n">
        <v>4.33006792</v>
      </c>
      <c r="K62" s="18" t="n">
        <v>555.09002456</v>
      </c>
      <c r="L62" s="20" t="n">
        <v>2.92011394</v>
      </c>
      <c r="M62" s="18" t="n">
        <v>547.64751141</v>
      </c>
      <c r="N62" s="20" t="n">
        <v>1.96929655</v>
      </c>
      <c r="O62" s="18" t="n">
        <v>492.5715519</v>
      </c>
      <c r="P62" s="20" t="n">
        <v>17.55575261</v>
      </c>
      <c r="Q62" s="18" t="s">
        <v>182</v>
      </c>
      <c r="R62" s="20" t="s">
        <v>182</v>
      </c>
      <c r="S62" s="18" t="s">
        <v>182</v>
      </c>
      <c r="T62" s="20" t="s">
        <v>182</v>
      </c>
      <c r="U62" s="18" t="s">
        <v>182</v>
      </c>
      <c r="V62" s="20" t="s">
        <v>182</v>
      </c>
      <c r="W62" s="18" t="n">
        <v>511.5129619</v>
      </c>
      <c r="X62" s="20" t="n">
        <v>15.50718071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(35.0/B67*100)</f>
        <v/>
      </c>
      <c r="D67" s="19" t="n">
        <v>6936</v>
      </c>
      <c r="E67" s="18" t="n">
        <v>350.83250157</v>
      </c>
      <c r="F67" s="20" t="n">
        <v>3.53507365</v>
      </c>
      <c r="G67" s="18" t="n">
        <v>365.52744219</v>
      </c>
      <c r="H67" s="20" t="n">
        <v>5.04932199</v>
      </c>
      <c r="I67" s="18" t="n">
        <v>386.3789192</v>
      </c>
      <c r="J67" s="20" t="n">
        <v>4.39973057</v>
      </c>
      <c r="K67" s="18" t="n">
        <v>404.20117687</v>
      </c>
      <c r="L67" s="20" t="n">
        <v>3.66597925</v>
      </c>
      <c r="M67" s="18" t="n">
        <v>416.51352039</v>
      </c>
      <c r="N67" s="20" t="n">
        <v>4.85235592</v>
      </c>
      <c r="O67" s="18" t="n">
        <v>303.84785217</v>
      </c>
      <c r="P67" s="20" t="n">
        <v>8.663461910000001</v>
      </c>
      <c r="Q67" s="18" t="s">
        <v>182</v>
      </c>
      <c r="R67" s="20" t="s">
        <v>182</v>
      </c>
      <c r="S67" s="18" t="s">
        <v>182</v>
      </c>
      <c r="T67" s="20" t="s">
        <v>182</v>
      </c>
      <c r="U67" s="18" t="s">
        <v>182</v>
      </c>
      <c r="V67" s="20" t="s">
        <v>182</v>
      </c>
      <c r="W67" s="18" t="n">
        <v>294.70166169</v>
      </c>
      <c r="X67" s="20" t="n">
        <v>9.72981502</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487.21821889</v>
      </c>
      <c r="F70" s="20" t="n">
        <v>5.50395693</v>
      </c>
      <c r="G70" s="18" t="n">
        <v>477.09659598</v>
      </c>
      <c r="H70" s="20" t="n">
        <v>6.55392986</v>
      </c>
      <c r="I70" s="18" t="n">
        <v>492.68669659</v>
      </c>
      <c r="J70" s="20" t="n">
        <v>4.37975867</v>
      </c>
      <c r="K70" s="18" t="n">
        <v>501.06177007</v>
      </c>
      <c r="L70" s="20" t="n">
        <v>3.88724972</v>
      </c>
      <c r="M70" s="18" t="n">
        <v>507.42140648</v>
      </c>
      <c r="N70" s="20" t="n">
        <v>3.31564134</v>
      </c>
      <c r="O70" s="18" t="n">
        <v>454.95534387</v>
      </c>
      <c r="P70" s="20" t="n">
        <v>16.73197951</v>
      </c>
      <c r="Q70" s="18" t="s">
        <v>182</v>
      </c>
      <c r="R70" s="20" t="s">
        <v>182</v>
      </c>
      <c r="S70" s="18" t="s">
        <v>182</v>
      </c>
      <c r="T70" s="20" t="s">
        <v>182</v>
      </c>
      <c r="U70" s="18" t="s">
        <v>182</v>
      </c>
      <c r="V70" s="20" t="s">
        <v>182</v>
      </c>
      <c r="W70" s="18" t="n">
        <v>430.99543822</v>
      </c>
      <c r="X70" s="20" t="n">
        <v>7.45751824</v>
      </c>
    </row>
    <row r="71" spans="1:24">
      <c r="A71" s="15" t="s">
        <v>246</v>
      </c>
      <c r="B71" s="17" t="n">
        <v>6115</v>
      </c>
      <c r="C71" s="18">
        <f>(116.0/B71*100)</f>
        <v/>
      </c>
      <c r="D71" s="19" t="n">
        <v>5999</v>
      </c>
      <c r="E71" s="18" t="n">
        <v>565.31231485</v>
      </c>
      <c r="F71" s="20" t="n">
        <v>1.95684886</v>
      </c>
      <c r="G71" s="18" t="n">
        <v>550.87927221</v>
      </c>
      <c r="H71" s="20" t="n">
        <v>4.96918906</v>
      </c>
      <c r="I71" s="18" t="n">
        <v>552.27910368</v>
      </c>
      <c r="J71" s="20" t="n">
        <v>4.56811595</v>
      </c>
      <c r="K71" s="18" t="n">
        <v>567.74126434</v>
      </c>
      <c r="L71" s="20" t="n">
        <v>3.67458509</v>
      </c>
      <c r="M71" s="18" t="n">
        <v>579.08165686</v>
      </c>
      <c r="N71" s="20" t="n">
        <v>3.98900744</v>
      </c>
      <c r="O71" s="18" t="n">
        <v>478.19921099</v>
      </c>
      <c r="P71" s="20" t="n">
        <v>17.49214051</v>
      </c>
      <c r="Q71" s="18" t="s">
        <v>182</v>
      </c>
      <c r="R71" s="20" t="s">
        <v>182</v>
      </c>
      <c r="S71" s="18" t="s">
        <v>182</v>
      </c>
      <c r="T71" s="20" t="s">
        <v>182</v>
      </c>
      <c r="U71" s="18" t="s">
        <v>182</v>
      </c>
      <c r="V71" s="20" t="s">
        <v>182</v>
      </c>
      <c r="W71" s="18" t="n">
        <v>501.09966351</v>
      </c>
      <c r="X71" s="20" t="n">
        <v>12.10236844</v>
      </c>
    </row>
    <row r="72" spans="1:24">
      <c r="A72" s="15" t="s">
        <v>247</v>
      </c>
      <c r="B72" s="17" t="n">
        <v>7708</v>
      </c>
      <c r="C72" s="18">
        <f>(8.0/B72*100)</f>
        <v/>
      </c>
      <c r="D72" s="19" t="n">
        <v>7700</v>
      </c>
      <c r="E72" s="18" t="n">
        <v>545.53891289</v>
      </c>
      <c r="F72" s="20" t="n">
        <v>4.21345605</v>
      </c>
      <c r="G72" s="18" t="n">
        <v>534.2036190600001</v>
      </c>
      <c r="H72" s="20" t="n">
        <v>5.92419388</v>
      </c>
      <c r="I72" s="18" t="n">
        <v>560.6275868499999</v>
      </c>
      <c r="J72" s="20" t="n">
        <v>3.97416972</v>
      </c>
      <c r="K72" s="18" t="n">
        <v>553.76193861</v>
      </c>
      <c r="L72" s="20" t="n">
        <v>3.78155754</v>
      </c>
      <c r="M72" s="18" t="n">
        <v>530.86857958</v>
      </c>
      <c r="N72" s="20" t="n">
        <v>3.73039335</v>
      </c>
      <c r="O72" s="18" t="n">
        <v>397.26229727</v>
      </c>
      <c r="P72" s="20" t="n">
        <v>19.0006931</v>
      </c>
      <c r="Q72" s="18" t="s">
        <v>182</v>
      </c>
      <c r="R72" s="20" t="s">
        <v>182</v>
      </c>
      <c r="S72" s="18" t="s">
        <v>182</v>
      </c>
      <c r="T72" s="20" t="s">
        <v>182</v>
      </c>
      <c r="U72" s="18" t="s">
        <v>182</v>
      </c>
      <c r="V72" s="20" t="s">
        <v>182</v>
      </c>
      <c r="W72" s="18" t="n">
        <v>480.55467063</v>
      </c>
      <c r="X72" s="20" t="n">
        <v>17.94247901</v>
      </c>
    </row>
    <row r="73" spans="1:24">
      <c r="A73" s="15" t="s">
        <v>248</v>
      </c>
      <c r="B73" s="17" t="n">
        <v>8249</v>
      </c>
      <c r="C73" s="18">
        <f>(236.0/B73*100)</f>
        <v/>
      </c>
      <c r="D73" s="19" t="n">
        <v>8013</v>
      </c>
      <c r="E73" s="18" t="n">
        <v>394.96698705</v>
      </c>
      <c r="F73" s="20" t="n">
        <v>4.06623154</v>
      </c>
      <c r="G73" s="18" t="n">
        <v>394.56267963</v>
      </c>
      <c r="H73" s="20" t="n">
        <v>5.65513611</v>
      </c>
      <c r="I73" s="18" t="n">
        <v>411.93786974</v>
      </c>
      <c r="J73" s="20" t="n">
        <v>4.75254824</v>
      </c>
      <c r="K73" s="18" t="n">
        <v>416.9629966</v>
      </c>
      <c r="L73" s="20" t="n">
        <v>4.31775455</v>
      </c>
      <c r="M73" s="18" t="n">
        <v>432.02391152</v>
      </c>
      <c r="N73" s="20" t="n">
        <v>3.9638976</v>
      </c>
      <c r="O73" s="18" t="n">
        <v>373.56292305</v>
      </c>
      <c r="P73" s="20" t="n">
        <v>8.33863586</v>
      </c>
      <c r="Q73" s="18" t="s">
        <v>182</v>
      </c>
      <c r="R73" s="20" t="s">
        <v>182</v>
      </c>
      <c r="S73" s="18" t="s">
        <v>182</v>
      </c>
      <c r="T73" s="20" t="s">
        <v>182</v>
      </c>
      <c r="U73" s="18" t="s">
        <v>182</v>
      </c>
      <c r="V73" s="20" t="s">
        <v>182</v>
      </c>
      <c r="W73" s="18" t="n">
        <v>385.24251446</v>
      </c>
      <c r="X73" s="20" t="n">
        <v>9.98285617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(277.0/B77*100)</f>
        <v/>
      </c>
      <c r="D77" s="19" t="n">
        <v>5785</v>
      </c>
      <c r="E77" s="18" t="n">
        <v>422.61055809</v>
      </c>
      <c r="F77" s="20" t="n">
        <v>3.30309643</v>
      </c>
      <c r="G77" s="18" t="n">
        <v>412.94498308</v>
      </c>
      <c r="H77" s="20" t="n">
        <v>5.17732907</v>
      </c>
      <c r="I77" s="18" t="n">
        <v>429.45096081</v>
      </c>
      <c r="J77" s="20" t="n">
        <v>5.61737181</v>
      </c>
      <c r="K77" s="18" t="n">
        <v>436.18516653</v>
      </c>
      <c r="L77" s="20" t="n">
        <v>4.08859124</v>
      </c>
      <c r="M77" s="18" t="n">
        <v>441.82328705</v>
      </c>
      <c r="N77" s="20" t="n">
        <v>3.94929683</v>
      </c>
      <c r="O77" s="18" t="n">
        <v>351.09429102</v>
      </c>
      <c r="P77" s="20" t="n">
        <v>14.79109672</v>
      </c>
      <c r="Q77" s="18" t="s">
        <v>182</v>
      </c>
      <c r="R77" s="20" t="s">
        <v>182</v>
      </c>
      <c r="S77" s="18" t="s">
        <v>182</v>
      </c>
      <c r="T77" s="20" t="s">
        <v>182</v>
      </c>
      <c r="U77" s="18" t="s">
        <v>182</v>
      </c>
      <c r="V77" s="20" t="s">
        <v>182</v>
      </c>
      <c r="W77" s="18" t="n">
        <v>363.69534744</v>
      </c>
      <c r="X77" s="20" t="n">
        <v>3.94712931</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320</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513.11988655</v>
      </c>
      <c r="F7" s="20" t="n">
        <v>4.57793117</v>
      </c>
      <c r="G7" s="18" t="n">
        <v>504.06078557</v>
      </c>
      <c r="H7" s="20" t="n">
        <v>7.69933652</v>
      </c>
      <c r="I7" s="18" t="n">
        <v>492.4606904</v>
      </c>
      <c r="J7" s="20" t="n">
        <v>4.11370742</v>
      </c>
      <c r="K7" s="18" t="n">
        <v>500.8761618</v>
      </c>
      <c r="L7" s="20" t="n">
        <v>3.04701834</v>
      </c>
      <c r="M7" s="18" t="n">
        <v>498.67716776</v>
      </c>
      <c r="N7" s="20" t="n">
        <v>2.41364657</v>
      </c>
      <c r="O7" s="18" t="n">
        <v>388.11866311</v>
      </c>
      <c r="P7" s="20" t="n">
        <v>15.08149247</v>
      </c>
      <c r="Q7" s="18" t="s">
        <v>182</v>
      </c>
      <c r="R7" s="20" t="s">
        <v>182</v>
      </c>
      <c r="S7" s="18" t="s">
        <v>182</v>
      </c>
      <c r="T7" s="20" t="s">
        <v>182</v>
      </c>
      <c r="U7" s="18" t="s">
        <v>182</v>
      </c>
      <c r="V7" s="20" t="s">
        <v>182</v>
      </c>
      <c r="W7" s="18" t="n">
        <v>447.99447346</v>
      </c>
      <c r="X7" s="20" t="n">
        <v>6.24662032</v>
      </c>
    </row>
    <row r="8" spans="1:24">
      <c r="A8" s="15" t="s">
        <v>183</v>
      </c>
      <c r="B8" s="17" t="n">
        <v>7007</v>
      </c>
      <c r="C8" s="18">
        <f>(143.0/B8*100)</f>
        <v/>
      </c>
      <c r="D8" s="19" t="n">
        <v>6864</v>
      </c>
      <c r="E8" s="18" t="n">
        <v>524.70432655</v>
      </c>
      <c r="F8" s="20" t="n">
        <v>4.77510154</v>
      </c>
      <c r="G8" s="18" t="n">
        <v>501.88547298</v>
      </c>
      <c r="H8" s="20" t="n">
        <v>9.012066600000001</v>
      </c>
      <c r="I8" s="18" t="n">
        <v>500.66794612</v>
      </c>
      <c r="J8" s="20" t="n">
        <v>6.07949733</v>
      </c>
      <c r="K8" s="18" t="n">
        <v>503.83670541</v>
      </c>
      <c r="L8" s="20" t="n">
        <v>4.42520851</v>
      </c>
      <c r="M8" s="18" t="n">
        <v>496.43274967</v>
      </c>
      <c r="N8" s="20" t="n">
        <v>2.67374957</v>
      </c>
      <c r="O8" s="18" t="n">
        <v>431.33135579</v>
      </c>
      <c r="P8" s="20" t="n">
        <v>28.63360248</v>
      </c>
      <c r="Q8" s="18" t="s">
        <v>182</v>
      </c>
      <c r="R8" s="20" t="s">
        <v>182</v>
      </c>
      <c r="S8" s="18" t="n">
        <v>301.63126691</v>
      </c>
      <c r="T8" s="20" t="n">
        <v>25.14921031</v>
      </c>
      <c r="U8" s="18" t="s">
        <v>182</v>
      </c>
      <c r="V8" s="20" t="s">
        <v>182</v>
      </c>
      <c r="W8" s="18" t="n">
        <v>422.70095395</v>
      </c>
      <c r="X8" s="20" t="n">
        <v>7.33359483</v>
      </c>
    </row>
    <row r="9" spans="1:24">
      <c r="A9" s="15" t="s">
        <v>184</v>
      </c>
      <c r="B9" s="17" t="n">
        <v>9651</v>
      </c>
      <c r="C9" s="18">
        <f>(547.0/B9*100)</f>
        <v/>
      </c>
      <c r="D9" s="19" t="n">
        <v>9104</v>
      </c>
      <c r="E9" s="18" t="n">
        <v>497.08179204</v>
      </c>
      <c r="F9" s="20" t="n">
        <v>5.63379571</v>
      </c>
      <c r="G9" s="18" t="n">
        <v>476.02433631</v>
      </c>
      <c r="H9" s="20" t="n">
        <v>7.80580594</v>
      </c>
      <c r="I9" s="18" t="n">
        <v>509.46664997</v>
      </c>
      <c r="J9" s="20" t="n">
        <v>4.57450435</v>
      </c>
      <c r="K9" s="18" t="n">
        <v>526.85065787</v>
      </c>
      <c r="L9" s="20" t="n">
        <v>3.39853056</v>
      </c>
      <c r="M9" s="18" t="n">
        <v>519.87714728</v>
      </c>
      <c r="N9" s="20" t="n">
        <v>2.50598211</v>
      </c>
      <c r="O9" s="18" t="n">
        <v>434.12804464</v>
      </c>
      <c r="P9" s="20" t="n">
        <v>42.04427122</v>
      </c>
      <c r="Q9" s="18" t="s">
        <v>182</v>
      </c>
      <c r="R9" s="20" t="s">
        <v>182</v>
      </c>
      <c r="S9" s="18" t="n">
        <v>357.98454354</v>
      </c>
      <c r="T9" s="20" t="n">
        <v>11.51846445</v>
      </c>
      <c r="U9" s="18" t="s">
        <v>182</v>
      </c>
      <c r="V9" s="20" t="s">
        <v>182</v>
      </c>
      <c r="W9" s="18" t="n">
        <v>436.27963197</v>
      </c>
      <c r="X9" s="20" t="n">
        <v>7.08753818</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(114.0/B11*100)</f>
        <v/>
      </c>
      <c r="D11" s="19" t="n">
        <v>6939</v>
      </c>
      <c r="E11" s="18" t="n">
        <v>406.2850107</v>
      </c>
      <c r="F11" s="20" t="n">
        <v>5.81362182</v>
      </c>
      <c r="G11" s="18" t="n">
        <v>393.6762835</v>
      </c>
      <c r="H11" s="20" t="n">
        <v>5.55657643</v>
      </c>
      <c r="I11" s="18" t="n">
        <v>424.55295602</v>
      </c>
      <c r="J11" s="20" t="n">
        <v>4.97873133</v>
      </c>
      <c r="K11" s="18" t="n">
        <v>437.99063002</v>
      </c>
      <c r="L11" s="20" t="n">
        <v>3.33693598</v>
      </c>
      <c r="M11" s="18" t="n">
        <v>429.11390841</v>
      </c>
      <c r="N11" s="20" t="n">
        <v>3.09534031</v>
      </c>
      <c r="O11" s="18" t="n">
        <v>327.62067624</v>
      </c>
      <c r="P11" s="20" t="n">
        <v>23.85874784</v>
      </c>
      <c r="Q11" s="18" t="s">
        <v>182</v>
      </c>
      <c r="R11" s="20" t="s">
        <v>182</v>
      </c>
      <c r="S11" s="18" t="s">
        <v>182</v>
      </c>
      <c r="T11" s="20" t="s">
        <v>182</v>
      </c>
      <c r="U11" s="18" t="s">
        <v>182</v>
      </c>
      <c r="V11" s="20" t="s">
        <v>182</v>
      </c>
      <c r="W11" s="18" t="n">
        <v>378.01079218</v>
      </c>
      <c r="X11" s="20" t="n">
        <v>7.81805662</v>
      </c>
    </row>
    <row r="12" spans="1:24">
      <c r="A12" s="15" t="s">
        <v>187</v>
      </c>
      <c r="B12" s="17" t="n">
        <v>6894</v>
      </c>
      <c r="C12" s="18">
        <f>(127.0/B12*100)</f>
        <v/>
      </c>
      <c r="D12" s="19" t="n">
        <v>6767</v>
      </c>
      <c r="E12" s="18" t="n">
        <v>492.53627346</v>
      </c>
      <c r="F12" s="20" t="n">
        <v>5.87752422</v>
      </c>
      <c r="G12" s="18" t="n">
        <v>483.37705102</v>
      </c>
      <c r="H12" s="20" t="n">
        <v>6.44985362</v>
      </c>
      <c r="I12" s="18" t="n">
        <v>496.07140127</v>
      </c>
      <c r="J12" s="20" t="n">
        <v>4.89529162</v>
      </c>
      <c r="K12" s="18" t="n">
        <v>509.4646473</v>
      </c>
      <c r="L12" s="20" t="n">
        <v>3.46379405</v>
      </c>
      <c r="M12" s="18" t="n">
        <v>500.45173495</v>
      </c>
      <c r="N12" s="20" t="n">
        <v>2.47431363</v>
      </c>
      <c r="O12" s="18" t="n">
        <v>428.30653466</v>
      </c>
      <c r="P12" s="20" t="n">
        <v>25.45177241</v>
      </c>
      <c r="Q12" s="18" t="s">
        <v>182</v>
      </c>
      <c r="R12" s="20" t="s">
        <v>182</v>
      </c>
      <c r="S12" s="18" t="n">
        <v>340.98506961</v>
      </c>
      <c r="T12" s="20" t="n">
        <v>12.52444664</v>
      </c>
      <c r="U12" s="18" t="s">
        <v>182</v>
      </c>
      <c r="V12" s="20" t="s">
        <v>182</v>
      </c>
      <c r="W12" s="18" t="n">
        <v>417.87145105</v>
      </c>
      <c r="X12" s="20" t="n">
        <v>7.05929899</v>
      </c>
    </row>
    <row r="13" spans="1:24">
      <c r="A13" s="15" t="s">
        <v>188</v>
      </c>
      <c r="B13" s="17" t="n">
        <v>7161</v>
      </c>
      <c r="C13" s="18">
        <f>(315.0/B13*100)</f>
        <v/>
      </c>
      <c r="D13" s="19" t="n">
        <v>6846</v>
      </c>
      <c r="E13" s="18" t="n">
        <v>501.39012312</v>
      </c>
      <c r="F13" s="20" t="n">
        <v>7.78097822</v>
      </c>
      <c r="G13" s="18" t="n">
        <v>515.7087912</v>
      </c>
      <c r="H13" s="20" t="n">
        <v>12.11244223</v>
      </c>
      <c r="I13" s="18" t="n">
        <v>509.51596702</v>
      </c>
      <c r="J13" s="20" t="n">
        <v>5.23934347</v>
      </c>
      <c r="K13" s="18" t="n">
        <v>520.65463213</v>
      </c>
      <c r="L13" s="20" t="n">
        <v>3.64845324</v>
      </c>
      <c r="M13" s="18" t="n">
        <v>521.1320048699999</v>
      </c>
      <c r="N13" s="20" t="n">
        <v>2.25540308</v>
      </c>
      <c r="O13" s="18" t="n">
        <v>403.46505939</v>
      </c>
      <c r="P13" s="20" t="n">
        <v>16.7949963</v>
      </c>
      <c r="Q13" s="18" t="s">
        <v>182</v>
      </c>
      <c r="R13" s="20" t="s">
        <v>182</v>
      </c>
      <c r="S13" s="18" t="n">
        <v>447.51533769</v>
      </c>
      <c r="T13" s="20" t="n">
        <v>5.97365007</v>
      </c>
      <c r="U13" s="18" t="s">
        <v>182</v>
      </c>
      <c r="V13" s="20" t="s">
        <v>182</v>
      </c>
      <c r="W13" s="18" t="n">
        <v>441.24825238</v>
      </c>
      <c r="X13" s="20" t="n">
        <v>6.23866991</v>
      </c>
    </row>
    <row r="14" spans="1:24">
      <c r="A14" s="15" t="s">
        <v>189</v>
      </c>
      <c r="B14" s="17" t="n">
        <v>5587</v>
      </c>
      <c r="C14" s="18">
        <f>(192.0/B14*100)</f>
        <v/>
      </c>
      <c r="D14" s="19" t="n">
        <v>5395</v>
      </c>
      <c r="E14" s="18" t="n">
        <v>511.68891474</v>
      </c>
      <c r="F14" s="20" t="n">
        <v>5.67920685</v>
      </c>
      <c r="G14" s="18" t="n">
        <v>514.6566241100001</v>
      </c>
      <c r="H14" s="20" t="n">
        <v>8.474622370000001</v>
      </c>
      <c r="I14" s="18" t="n">
        <v>509.45505486</v>
      </c>
      <c r="J14" s="20" t="n">
        <v>5.00771331</v>
      </c>
      <c r="K14" s="18" t="n">
        <v>522.64561579</v>
      </c>
      <c r="L14" s="20" t="n">
        <v>3.21103011</v>
      </c>
      <c r="M14" s="18" t="n">
        <v>525.10075195</v>
      </c>
      <c r="N14" s="20" t="n">
        <v>2.44535027</v>
      </c>
      <c r="O14" s="18" t="n">
        <v>422.7798821</v>
      </c>
      <c r="P14" s="20" t="n">
        <v>14.90176457</v>
      </c>
      <c r="Q14" s="18" t="s">
        <v>182</v>
      </c>
      <c r="R14" s="20" t="s">
        <v>182</v>
      </c>
      <c r="S14" s="18" t="s">
        <v>182</v>
      </c>
      <c r="T14" s="20" t="s">
        <v>182</v>
      </c>
      <c r="U14" s="18" t="s">
        <v>182</v>
      </c>
      <c r="V14" s="20" t="s">
        <v>182</v>
      </c>
      <c r="W14" s="18" t="n">
        <v>479.2395524</v>
      </c>
      <c r="X14" s="20" t="n">
        <v>8.99246612</v>
      </c>
    </row>
    <row r="15" spans="1:24">
      <c r="A15" s="15" t="s">
        <v>190</v>
      </c>
      <c r="B15" s="17" t="n">
        <v>5882</v>
      </c>
      <c r="C15" s="18">
        <f>(145.0/B15*100)</f>
        <v/>
      </c>
      <c r="D15" s="19" t="n">
        <v>5737</v>
      </c>
      <c r="E15" s="18" t="n">
        <v>519.53846927</v>
      </c>
      <c r="F15" s="20" t="n">
        <v>4.49786534</v>
      </c>
      <c r="G15" s="18" t="n">
        <v>509.48727956</v>
      </c>
      <c r="H15" s="20" t="n">
        <v>6.28189493</v>
      </c>
      <c r="I15" s="18" t="n">
        <v>510.04047021</v>
      </c>
      <c r="J15" s="20" t="n">
        <v>3.77580268</v>
      </c>
      <c r="K15" s="18" t="n">
        <v>522.6747226700001</v>
      </c>
      <c r="L15" s="20" t="n">
        <v>2.996885</v>
      </c>
      <c r="M15" s="18" t="n">
        <v>513.42396921</v>
      </c>
      <c r="N15" s="20" t="n">
        <v>2.69780804</v>
      </c>
      <c r="O15" s="18" t="n">
        <v>390.64671061</v>
      </c>
      <c r="P15" s="20" t="n">
        <v>25.21597104</v>
      </c>
      <c r="Q15" s="18" t="s">
        <v>182</v>
      </c>
      <c r="R15" s="20" t="s">
        <v>182</v>
      </c>
      <c r="S15" s="18" t="n">
        <v>368.85220715</v>
      </c>
      <c r="T15" s="20" t="n">
        <v>14.5875493</v>
      </c>
      <c r="U15" s="18" t="s">
        <v>182</v>
      </c>
      <c r="V15" s="20" t="s">
        <v>182</v>
      </c>
      <c r="W15" s="18" t="n">
        <v>466.78298429</v>
      </c>
      <c r="X15" s="20" t="n">
        <v>8.65937579</v>
      </c>
    </row>
    <row r="16" spans="1:24">
      <c r="A16" s="15" t="s">
        <v>191</v>
      </c>
      <c r="B16" s="17" t="n">
        <v>6108</v>
      </c>
      <c r="C16" s="18">
        <f>(258.0/B16*100)</f>
        <v/>
      </c>
      <c r="D16" s="19" t="n">
        <v>5850</v>
      </c>
      <c r="E16" s="18" t="n">
        <v>519.82917517</v>
      </c>
      <c r="F16" s="20" t="n">
        <v>3.9152793</v>
      </c>
      <c r="G16" s="18" t="n">
        <v>496.32715893</v>
      </c>
      <c r="H16" s="20" t="n">
        <v>7.3224482</v>
      </c>
      <c r="I16" s="18" t="n">
        <v>490.60386225</v>
      </c>
      <c r="J16" s="20" t="n">
        <v>5.026036</v>
      </c>
      <c r="K16" s="18" t="n">
        <v>508.23314706</v>
      </c>
      <c r="L16" s="20" t="n">
        <v>3.98046923</v>
      </c>
      <c r="M16" s="18" t="n">
        <v>500.54024433</v>
      </c>
      <c r="N16" s="20" t="n">
        <v>2.62116824</v>
      </c>
      <c r="O16" s="18" t="n">
        <v>357.17090442</v>
      </c>
      <c r="P16" s="20" t="n">
        <v>17.03892866</v>
      </c>
      <c r="Q16" s="18" t="s">
        <v>182</v>
      </c>
      <c r="R16" s="20" t="s">
        <v>182</v>
      </c>
      <c r="S16" s="18" t="s">
        <v>182</v>
      </c>
      <c r="T16" s="20" t="s">
        <v>182</v>
      </c>
      <c r="U16" s="18" t="s">
        <v>182</v>
      </c>
      <c r="V16" s="20" t="s">
        <v>182</v>
      </c>
      <c r="W16" s="18" t="n">
        <v>411.76515344</v>
      </c>
      <c r="X16" s="20" t="n">
        <v>7.11699251</v>
      </c>
    </row>
    <row r="17" spans="1:24">
      <c r="A17" s="15" t="s">
        <v>192</v>
      </c>
      <c r="B17" s="17" t="n">
        <v>6504</v>
      </c>
      <c r="C17" s="18">
        <f>(784.0/B17*100)</f>
        <v/>
      </c>
      <c r="D17" s="19" t="n">
        <v>5720</v>
      </c>
      <c r="E17" s="18" t="n">
        <v>531.01166427</v>
      </c>
      <c r="F17" s="20" t="n">
        <v>3.87343392</v>
      </c>
      <c r="G17" s="18" t="n">
        <v>523.9791117</v>
      </c>
      <c r="H17" s="20" t="n">
        <v>5.16164512</v>
      </c>
      <c r="I17" s="18" t="n">
        <v>520.98624563</v>
      </c>
      <c r="J17" s="20" t="n">
        <v>5.09820779</v>
      </c>
      <c r="K17" s="18" t="n">
        <v>515.3710630099999</v>
      </c>
      <c r="L17" s="20" t="n">
        <v>3.84337987</v>
      </c>
      <c r="M17" s="18" t="n">
        <v>500.92392015</v>
      </c>
      <c r="N17" s="20" t="n">
        <v>3.71267242</v>
      </c>
      <c r="O17" s="18" t="s">
        <v>182</v>
      </c>
      <c r="P17" s="20" t="s">
        <v>182</v>
      </c>
      <c r="Q17" s="18" t="s">
        <v>182</v>
      </c>
      <c r="R17" s="20" t="s">
        <v>182</v>
      </c>
      <c r="S17" s="18" t="n">
        <v>362.96139732</v>
      </c>
      <c r="T17" s="20" t="n">
        <v>12.64520278</v>
      </c>
      <c r="U17" s="18" t="s">
        <v>182</v>
      </c>
      <c r="V17" s="20" t="s">
        <v>182</v>
      </c>
      <c r="W17" s="18" t="n">
        <v>445.25480047</v>
      </c>
      <c r="X17" s="20" t="n">
        <v>9.66226925</v>
      </c>
    </row>
    <row r="18" spans="1:24">
      <c r="A18" s="15" t="s">
        <v>193</v>
      </c>
      <c r="B18" s="17" t="n">
        <v>5532</v>
      </c>
      <c r="C18" s="18">
        <f>(39.0/B18*100)</f>
        <v/>
      </c>
      <c r="D18" s="19" t="n">
        <v>5493</v>
      </c>
      <c r="E18" s="18" t="n">
        <v>451.97027095</v>
      </c>
      <c r="F18" s="20" t="n">
        <v>5.29870962</v>
      </c>
      <c r="G18" s="18" t="n">
        <v>419.67239223</v>
      </c>
      <c r="H18" s="20" t="n">
        <v>7.32709391</v>
      </c>
      <c r="I18" s="18" t="n">
        <v>432.02241424</v>
      </c>
      <c r="J18" s="20" t="n">
        <v>7.29987605</v>
      </c>
      <c r="K18" s="18" t="n">
        <v>465.35934841</v>
      </c>
      <c r="L18" s="20" t="n">
        <v>5.10326281</v>
      </c>
      <c r="M18" s="18" t="n">
        <v>466.89504436</v>
      </c>
      <c r="N18" s="20" t="n">
        <v>3.3319923</v>
      </c>
      <c r="O18" s="18" t="n">
        <v>358.73236946</v>
      </c>
      <c r="P18" s="20" t="n">
        <v>16.39771243</v>
      </c>
      <c r="Q18" s="18" t="s">
        <v>182</v>
      </c>
      <c r="R18" s="20" t="s">
        <v>182</v>
      </c>
      <c r="S18" s="18" t="s">
        <v>182</v>
      </c>
      <c r="T18" s="20" t="s">
        <v>182</v>
      </c>
      <c r="U18" s="18" t="s">
        <v>182</v>
      </c>
      <c r="V18" s="20" t="s">
        <v>182</v>
      </c>
      <c r="W18" s="18" t="n">
        <v>402.88108278</v>
      </c>
      <c r="X18" s="20" t="n">
        <v>8.409718209999999</v>
      </c>
    </row>
    <row r="19" spans="1:24">
      <c r="A19" s="15" t="s">
        <v>194</v>
      </c>
      <c r="B19" s="17" t="n">
        <v>5658</v>
      </c>
      <c r="C19" s="18">
        <f>(137.0/B19*100)</f>
        <v/>
      </c>
      <c r="D19" s="19" t="n">
        <v>5521</v>
      </c>
      <c r="E19" s="18" t="n">
        <v>434.46731083</v>
      </c>
      <c r="F19" s="20" t="n">
        <v>7.08296873</v>
      </c>
      <c r="G19" s="18" t="n">
        <v>456.22155526</v>
      </c>
      <c r="H19" s="20" t="n">
        <v>7.20500843</v>
      </c>
      <c r="I19" s="18" t="n">
        <v>468.83058209</v>
      </c>
      <c r="J19" s="20" t="n">
        <v>4.93025101</v>
      </c>
      <c r="K19" s="18" t="n">
        <v>487.38464447</v>
      </c>
      <c r="L19" s="20" t="n">
        <v>4.16303514</v>
      </c>
      <c r="M19" s="18" t="n">
        <v>488.96605949</v>
      </c>
      <c r="N19" s="20" t="n">
        <v>2.88705113</v>
      </c>
      <c r="O19" s="18" t="n">
        <v>385.76858232</v>
      </c>
      <c r="P19" s="20" t="n">
        <v>18.33358349</v>
      </c>
      <c r="Q19" s="18" t="s">
        <v>182</v>
      </c>
      <c r="R19" s="20" t="s">
        <v>182</v>
      </c>
      <c r="S19" s="18" t="s">
        <v>182</v>
      </c>
      <c r="T19" s="20" t="s">
        <v>182</v>
      </c>
      <c r="U19" s="18" t="s">
        <v>182</v>
      </c>
      <c r="V19" s="20" t="s">
        <v>182</v>
      </c>
      <c r="W19" s="18" t="n">
        <v>397.97525433</v>
      </c>
      <c r="X19" s="20" t="n">
        <v>7.35248567</v>
      </c>
    </row>
    <row r="20" spans="1:24">
      <c r="A20" s="15" t="s">
        <v>195</v>
      </c>
      <c r="B20" s="17" t="n">
        <v>3371</v>
      </c>
      <c r="C20" s="18">
        <f>(81.0/B20*100)</f>
        <v/>
      </c>
      <c r="D20" s="19" t="n">
        <v>3290</v>
      </c>
      <c r="E20" s="18" t="n">
        <v>472.62412766</v>
      </c>
      <c r="F20" s="20" t="n">
        <v>6.49419341</v>
      </c>
      <c r="G20" s="18" t="n">
        <v>473.34404843</v>
      </c>
      <c r="H20" s="20" t="n">
        <v>8.06238443</v>
      </c>
      <c r="I20" s="18" t="n">
        <v>476.47861246</v>
      </c>
      <c r="J20" s="20" t="n">
        <v>6.72768768</v>
      </c>
      <c r="K20" s="18" t="n">
        <v>500.62577913</v>
      </c>
      <c r="L20" s="20" t="n">
        <v>4.41366015</v>
      </c>
      <c r="M20" s="18" t="n">
        <v>492.191808</v>
      </c>
      <c r="N20" s="20" t="n">
        <v>2.68035703</v>
      </c>
      <c r="O20" s="18" t="s">
        <v>182</v>
      </c>
      <c r="P20" s="20" t="s">
        <v>182</v>
      </c>
      <c r="Q20" s="18" t="s">
        <v>182</v>
      </c>
      <c r="R20" s="20" t="s">
        <v>182</v>
      </c>
      <c r="S20" s="18" t="s">
        <v>182</v>
      </c>
      <c r="T20" s="20" t="s">
        <v>182</v>
      </c>
      <c r="U20" s="18" t="s">
        <v>182</v>
      </c>
      <c r="V20" s="20" t="s">
        <v>182</v>
      </c>
      <c r="W20" s="18" t="n">
        <v>428.30414233</v>
      </c>
      <c r="X20" s="20" t="n">
        <v>11.69730775</v>
      </c>
    </row>
    <row r="21" spans="1:24">
      <c r="A21" s="15" t="s">
        <v>196</v>
      </c>
      <c r="B21" s="17" t="n">
        <v>5741</v>
      </c>
      <c r="C21" s="18">
        <f>(79.0/B21*100)</f>
        <v/>
      </c>
      <c r="D21" s="19" t="n">
        <v>5662</v>
      </c>
      <c r="E21" s="18" t="n">
        <v>509.42577193</v>
      </c>
      <c r="F21" s="20" t="n">
        <v>5.68922915</v>
      </c>
      <c r="G21" s="18" t="n">
        <v>506.29487456</v>
      </c>
      <c r="H21" s="20" t="n">
        <v>9.61083431</v>
      </c>
      <c r="I21" s="18" t="n">
        <v>509.79628598</v>
      </c>
      <c r="J21" s="20" t="n">
        <v>5.46030871</v>
      </c>
      <c r="K21" s="18" t="n">
        <v>513.0214481</v>
      </c>
      <c r="L21" s="20" t="n">
        <v>3.04590334</v>
      </c>
      <c r="M21" s="18" t="n">
        <v>500.74592345</v>
      </c>
      <c r="N21" s="20" t="n">
        <v>2.28288831</v>
      </c>
      <c r="O21" s="18" t="n">
        <v>424.8487347</v>
      </c>
      <c r="P21" s="20" t="n">
        <v>29.04056888</v>
      </c>
      <c r="Q21" s="18" t="s">
        <v>182</v>
      </c>
      <c r="R21" s="20" t="s">
        <v>182</v>
      </c>
      <c r="S21" s="18" t="s">
        <v>182</v>
      </c>
      <c r="T21" s="20" t="s">
        <v>182</v>
      </c>
      <c r="U21" s="18" t="s">
        <v>182</v>
      </c>
      <c r="V21" s="20" t="s">
        <v>182</v>
      </c>
      <c r="W21" s="18" t="n">
        <v>472.77488302</v>
      </c>
      <c r="X21" s="20" t="n">
        <v>7.69536318</v>
      </c>
    </row>
    <row r="22" spans="1:24">
      <c r="A22" s="15" t="s">
        <v>197</v>
      </c>
      <c r="B22" s="17" t="n">
        <v>6598</v>
      </c>
      <c r="C22" s="18">
        <f>(100.0/B22*100)</f>
        <v/>
      </c>
      <c r="D22" s="19" t="n">
        <v>6498</v>
      </c>
      <c r="E22" s="18" t="n">
        <v>482.97014354</v>
      </c>
      <c r="F22" s="20" t="n">
        <v>9.200599970000001</v>
      </c>
      <c r="G22" s="18" t="n">
        <v>451.61399916</v>
      </c>
      <c r="H22" s="20" t="n">
        <v>6.29663694</v>
      </c>
      <c r="I22" s="18" t="n">
        <v>477.08622863</v>
      </c>
      <c r="J22" s="20" t="n">
        <v>6.29874594</v>
      </c>
      <c r="K22" s="18" t="n">
        <v>495.53951533</v>
      </c>
      <c r="L22" s="20" t="n">
        <v>4.28355983</v>
      </c>
      <c r="M22" s="18" t="n">
        <v>485.75987313</v>
      </c>
      <c r="N22" s="20" t="n">
        <v>3.97549801</v>
      </c>
      <c r="O22" s="18" t="n">
        <v>353.48150344</v>
      </c>
      <c r="P22" s="20" t="n">
        <v>10.04320883</v>
      </c>
      <c r="Q22" s="18" t="s">
        <v>182</v>
      </c>
      <c r="R22" s="20" t="s">
        <v>182</v>
      </c>
      <c r="S22" s="18" t="n">
        <v>465.3184081</v>
      </c>
      <c r="T22" s="20" t="n">
        <v>9.52311205</v>
      </c>
      <c r="U22" s="18" t="s">
        <v>182</v>
      </c>
      <c r="V22" s="20" t="s">
        <v>182</v>
      </c>
      <c r="W22" s="18" t="n">
        <v>390.60527015</v>
      </c>
      <c r="X22" s="20" t="n">
        <v>8.27611583</v>
      </c>
    </row>
    <row r="23" spans="1:24">
      <c r="A23" s="15" t="s">
        <v>198</v>
      </c>
      <c r="B23" s="17" t="n">
        <v>11583</v>
      </c>
      <c r="C23" s="18">
        <f>(512.0/B23*100)</f>
        <v/>
      </c>
      <c r="D23" s="19" t="n">
        <v>11071</v>
      </c>
      <c r="E23" s="18" t="n">
        <v>488.49406835</v>
      </c>
      <c r="F23" s="20" t="n">
        <v>5.29556545</v>
      </c>
      <c r="G23" s="18" t="n">
        <v>477.65541991</v>
      </c>
      <c r="H23" s="20" t="n">
        <v>6.34640552</v>
      </c>
      <c r="I23" s="18" t="n">
        <v>486.46844985</v>
      </c>
      <c r="J23" s="20" t="n">
        <v>5.0521295</v>
      </c>
      <c r="K23" s="18" t="n">
        <v>503.97671648</v>
      </c>
      <c r="L23" s="20" t="n">
        <v>4.1500953</v>
      </c>
      <c r="M23" s="18" t="n">
        <v>496.32209515</v>
      </c>
      <c r="N23" s="20" t="n">
        <v>3.44596898</v>
      </c>
      <c r="O23" s="18" t="n">
        <v>458.71026959</v>
      </c>
      <c r="P23" s="20" t="n">
        <v>19.55759787</v>
      </c>
      <c r="Q23" s="18" t="s">
        <v>182</v>
      </c>
      <c r="R23" s="20" t="s">
        <v>182</v>
      </c>
      <c r="S23" s="18" t="s">
        <v>182</v>
      </c>
      <c r="T23" s="20" t="s">
        <v>182</v>
      </c>
      <c r="U23" s="18" t="s">
        <v>182</v>
      </c>
      <c r="V23" s="20" t="s">
        <v>182</v>
      </c>
      <c r="W23" s="18" t="n">
        <v>440.42849795</v>
      </c>
      <c r="X23" s="20" t="n">
        <v>5.62288132</v>
      </c>
    </row>
    <row r="24" spans="1:24">
      <c r="A24" s="15" t="s">
        <v>199</v>
      </c>
      <c r="B24" s="17" t="n">
        <v>6647</v>
      </c>
      <c r="C24" s="18">
        <f>(17.0/B24*100)</f>
        <v/>
      </c>
      <c r="D24" s="19" t="n">
        <v>6630</v>
      </c>
      <c r="E24" s="18" t="n">
        <v>536.14586163</v>
      </c>
      <c r="F24" s="20" t="n">
        <v>3.41821051</v>
      </c>
      <c r="G24" s="18" t="n">
        <v>520.1594274399999</v>
      </c>
      <c r="H24" s="20" t="n">
        <v>8.290288159999999</v>
      </c>
      <c r="I24" s="18" t="n">
        <v>540.97361596</v>
      </c>
      <c r="J24" s="20" t="n">
        <v>6.35047331</v>
      </c>
      <c r="K24" s="18" t="n">
        <v>544.81276011</v>
      </c>
      <c r="L24" s="20" t="n">
        <v>4.0714097</v>
      </c>
      <c r="M24" s="18" t="n">
        <v>528.06759808</v>
      </c>
      <c r="N24" s="20" t="n">
        <v>3.37885198</v>
      </c>
      <c r="O24" s="18" t="n">
        <v>437.355754</v>
      </c>
      <c r="P24" s="20" t="n">
        <v>17.09724105</v>
      </c>
      <c r="Q24" s="18" t="s">
        <v>182</v>
      </c>
      <c r="R24" s="20" t="s">
        <v>182</v>
      </c>
      <c r="S24" s="18" t="s">
        <v>182</v>
      </c>
      <c r="T24" s="20" t="s">
        <v>182</v>
      </c>
      <c r="U24" s="18" t="s">
        <v>182</v>
      </c>
      <c r="V24" s="20" t="s">
        <v>182</v>
      </c>
      <c r="W24" s="18" t="n">
        <v>467.51833531</v>
      </c>
      <c r="X24" s="20" t="n">
        <v>16.33770384</v>
      </c>
    </row>
    <row r="25" spans="1:24">
      <c r="A25" s="15" t="s">
        <v>200</v>
      </c>
      <c r="B25" s="17" t="n">
        <v>5581</v>
      </c>
      <c r="C25" s="18">
        <f>(28.0/B25*100)</f>
        <v/>
      </c>
      <c r="D25" s="19" t="n">
        <v>5553</v>
      </c>
      <c r="E25" s="18" t="n">
        <v>529.46099494</v>
      </c>
      <c r="F25" s="20" t="n">
        <v>5.50695566</v>
      </c>
      <c r="G25" s="18" t="n">
        <v>531.87121137</v>
      </c>
      <c r="H25" s="20" t="n">
        <v>8.346329949999999</v>
      </c>
      <c r="I25" s="18" t="n">
        <v>530.1583093199999</v>
      </c>
      <c r="J25" s="20" t="n">
        <v>7.49788323</v>
      </c>
      <c r="K25" s="18" t="n">
        <v>524.61333944</v>
      </c>
      <c r="L25" s="20" t="n">
        <v>4.38352209</v>
      </c>
      <c r="M25" s="18" t="n">
        <v>520.53746366</v>
      </c>
      <c r="N25" s="20" t="n">
        <v>3.8044843</v>
      </c>
      <c r="O25" s="18" t="n">
        <v>392.05635972</v>
      </c>
      <c r="P25" s="20" t="n">
        <v>35.90323828</v>
      </c>
      <c r="Q25" s="18" t="s">
        <v>182</v>
      </c>
      <c r="R25" s="20" t="s">
        <v>182</v>
      </c>
      <c r="S25" s="18" t="s">
        <v>182</v>
      </c>
      <c r="T25" s="20" t="s">
        <v>182</v>
      </c>
      <c r="U25" s="18" t="s">
        <v>182</v>
      </c>
      <c r="V25" s="20" t="s">
        <v>182</v>
      </c>
      <c r="W25" s="18" t="n">
        <v>487.68293507</v>
      </c>
      <c r="X25" s="20" t="n">
        <v>17.25701708</v>
      </c>
    </row>
    <row r="26" spans="1:24">
      <c r="A26" s="15" t="s">
        <v>201</v>
      </c>
      <c r="B26" s="17" t="n">
        <v>4869</v>
      </c>
      <c r="C26" s="18">
        <f>(100.0/B26*100)</f>
        <v/>
      </c>
      <c r="D26" s="19" t="n">
        <v>4769</v>
      </c>
      <c r="E26" s="18" t="n">
        <v>479.86233668</v>
      </c>
      <c r="F26" s="20" t="n">
        <v>6.86802354</v>
      </c>
      <c r="G26" s="18" t="n">
        <v>467.94170752</v>
      </c>
      <c r="H26" s="20" t="n">
        <v>7.00520503</v>
      </c>
      <c r="I26" s="18" t="n">
        <v>476.96580998</v>
      </c>
      <c r="J26" s="20" t="n">
        <v>5.65555166</v>
      </c>
      <c r="K26" s="18" t="n">
        <v>486.3923679</v>
      </c>
      <c r="L26" s="20" t="n">
        <v>2.80215232</v>
      </c>
      <c r="M26" s="18" t="n">
        <v>487.50296743</v>
      </c>
      <c r="N26" s="20" t="n">
        <v>2.2595212</v>
      </c>
      <c r="O26" s="18" t="s">
        <v>182</v>
      </c>
      <c r="P26" s="20" t="s">
        <v>182</v>
      </c>
      <c r="Q26" s="18" t="s">
        <v>182</v>
      </c>
      <c r="R26" s="20" t="s">
        <v>182</v>
      </c>
      <c r="S26" s="18" t="s">
        <v>182</v>
      </c>
      <c r="T26" s="20" t="s">
        <v>182</v>
      </c>
      <c r="U26" s="18" t="s">
        <v>182</v>
      </c>
      <c r="V26" s="20" t="s">
        <v>182</v>
      </c>
      <c r="W26" s="18" t="n">
        <v>449.51144224</v>
      </c>
      <c r="X26" s="20" t="n">
        <v>7.43102773</v>
      </c>
    </row>
    <row r="27" spans="1:24">
      <c r="A27" s="15" t="s">
        <v>202</v>
      </c>
      <c r="B27" s="17" t="n">
        <v>5299</v>
      </c>
      <c r="C27" s="18">
        <f>(174.0/B27*100)</f>
        <v/>
      </c>
      <c r="D27" s="19" t="n">
        <v>5125</v>
      </c>
      <c r="E27" s="18" t="n">
        <v>501.82628938</v>
      </c>
      <c r="F27" s="20" t="n">
        <v>5.84376111</v>
      </c>
      <c r="G27" s="18" t="n">
        <v>479.69212623</v>
      </c>
      <c r="H27" s="20" t="n">
        <v>6.31888119</v>
      </c>
      <c r="I27" s="18" t="n">
        <v>476.42008854</v>
      </c>
      <c r="J27" s="20" t="n">
        <v>6.05979798</v>
      </c>
      <c r="K27" s="18" t="n">
        <v>499.47495463</v>
      </c>
      <c r="L27" s="20" t="n">
        <v>3.03386235</v>
      </c>
      <c r="M27" s="18" t="n">
        <v>495.18988902</v>
      </c>
      <c r="N27" s="20" t="n">
        <v>1.85244114</v>
      </c>
      <c r="O27" s="18" t="n">
        <v>433.74807221</v>
      </c>
      <c r="P27" s="20" t="n">
        <v>14.3856779</v>
      </c>
      <c r="Q27" s="18" t="s">
        <v>182</v>
      </c>
      <c r="R27" s="20" t="s">
        <v>182</v>
      </c>
      <c r="S27" s="18" t="s">
        <v>182</v>
      </c>
      <c r="T27" s="20" t="s">
        <v>182</v>
      </c>
      <c r="U27" s="18" t="s">
        <v>182</v>
      </c>
      <c r="V27" s="20" t="s">
        <v>182</v>
      </c>
      <c r="W27" s="18" t="n">
        <v>418.76246255</v>
      </c>
      <c r="X27" s="20" t="n">
        <v>4.64366865</v>
      </c>
    </row>
    <row r="28" spans="1:24">
      <c r="A28" s="15" t="s">
        <v>203</v>
      </c>
      <c r="B28" s="17" t="n">
        <v>7568</v>
      </c>
      <c r="C28" s="18">
        <f>(134.0/B28*100)</f>
        <v/>
      </c>
      <c r="D28" s="19" t="n">
        <v>7434</v>
      </c>
      <c r="E28" s="18" t="n">
        <v>375.48191967</v>
      </c>
      <c r="F28" s="20" t="n">
        <v>3.59370477</v>
      </c>
      <c r="G28" s="18" t="n">
        <v>392.82063898</v>
      </c>
      <c r="H28" s="20" t="n">
        <v>4.9912919</v>
      </c>
      <c r="I28" s="18" t="n">
        <v>414.2369531</v>
      </c>
      <c r="J28" s="20" t="n">
        <v>3.47553142</v>
      </c>
      <c r="K28" s="18" t="n">
        <v>419.34891741</v>
      </c>
      <c r="L28" s="20" t="n">
        <v>3.89197516</v>
      </c>
      <c r="M28" s="18" t="n">
        <v>427.00341735</v>
      </c>
      <c r="N28" s="20" t="n">
        <v>2.91005891</v>
      </c>
      <c r="O28" s="18" t="n">
        <v>331.61953229</v>
      </c>
      <c r="P28" s="20" t="n">
        <v>9.41278149</v>
      </c>
      <c r="Q28" s="18" t="s">
        <v>182</v>
      </c>
      <c r="R28" s="20" t="s">
        <v>182</v>
      </c>
      <c r="S28" s="18" t="s">
        <v>182</v>
      </c>
      <c r="T28" s="20" t="s">
        <v>182</v>
      </c>
      <c r="U28" s="18" t="s">
        <v>182</v>
      </c>
      <c r="V28" s="20" t="s">
        <v>182</v>
      </c>
      <c r="W28" s="18" t="n">
        <v>380.0014736</v>
      </c>
      <c r="X28" s="20" t="n">
        <v>9.08665796</v>
      </c>
    </row>
    <row r="29" spans="1:24">
      <c r="A29" s="15" t="s">
        <v>204</v>
      </c>
      <c r="B29" s="17" t="n">
        <v>5385</v>
      </c>
      <c r="C29" s="18">
        <f>(36.0/B29*100)</f>
        <v/>
      </c>
      <c r="D29" s="19" t="n">
        <v>5349</v>
      </c>
      <c r="E29" s="18" t="n">
        <v>526.7168492</v>
      </c>
      <c r="F29" s="20" t="n">
        <v>4.90773394</v>
      </c>
      <c r="G29" s="18" t="n">
        <v>526.08073094</v>
      </c>
      <c r="H29" s="20" t="n">
        <v>6.62724747</v>
      </c>
      <c r="I29" s="18" t="n">
        <v>515.30043606</v>
      </c>
      <c r="J29" s="20" t="n">
        <v>5.06487719</v>
      </c>
      <c r="K29" s="18" t="n">
        <v>521.59174778</v>
      </c>
      <c r="L29" s="20" t="n">
        <v>3.15248914</v>
      </c>
      <c r="M29" s="18" t="n">
        <v>515.71720358</v>
      </c>
      <c r="N29" s="20" t="n">
        <v>3.16763193</v>
      </c>
      <c r="O29" s="18" t="n">
        <v>388.67614524</v>
      </c>
      <c r="P29" s="20" t="n">
        <v>42.43001082</v>
      </c>
      <c r="Q29" s="18" t="s">
        <v>182</v>
      </c>
      <c r="R29" s="20" t="s">
        <v>182</v>
      </c>
      <c r="S29" s="18" t="n">
        <v>335.3902018</v>
      </c>
      <c r="T29" s="20" t="n">
        <v>12.1685767</v>
      </c>
      <c r="U29" s="18" t="s">
        <v>182</v>
      </c>
      <c r="V29" s="20" t="s">
        <v>182</v>
      </c>
      <c r="W29" s="18" t="n">
        <v>445.00488034</v>
      </c>
      <c r="X29" s="20" t="n">
        <v>14.64635486</v>
      </c>
    </row>
    <row r="30" spans="1:24">
      <c r="A30" s="15" t="s">
        <v>205</v>
      </c>
      <c r="B30" s="17" t="n">
        <v>4520</v>
      </c>
      <c r="C30" s="18">
        <f>(546.0/B30*100)</f>
        <v/>
      </c>
      <c r="D30" s="19" t="n">
        <v>3974</v>
      </c>
      <c r="E30" s="18" t="n">
        <v>503.51406463</v>
      </c>
      <c r="F30" s="20" t="n">
        <v>7.22607484</v>
      </c>
      <c r="G30" s="18" t="n">
        <v>494.23142405</v>
      </c>
      <c r="H30" s="20" t="n">
        <v>11.48168675</v>
      </c>
      <c r="I30" s="18" t="n">
        <v>497.78076449</v>
      </c>
      <c r="J30" s="20" t="n">
        <v>7.15470281</v>
      </c>
      <c r="K30" s="18" t="n">
        <v>503.18498864</v>
      </c>
      <c r="L30" s="20" t="n">
        <v>3.20901551</v>
      </c>
      <c r="M30" s="18" t="n">
        <v>501.59068901</v>
      </c>
      <c r="N30" s="20" t="n">
        <v>3.16003475</v>
      </c>
      <c r="O30" s="18" t="n">
        <v>416.62079913</v>
      </c>
      <c r="P30" s="20" t="n">
        <v>23.35845308</v>
      </c>
      <c r="Q30" s="18" t="s">
        <v>182</v>
      </c>
      <c r="R30" s="20" t="s">
        <v>182</v>
      </c>
      <c r="S30" s="18" t="s">
        <v>182</v>
      </c>
      <c r="T30" s="20" t="s">
        <v>182</v>
      </c>
      <c r="U30" s="18" t="s">
        <v>182</v>
      </c>
      <c r="V30" s="20" t="s">
        <v>182</v>
      </c>
      <c r="W30" s="18" t="n">
        <v>421.40522175</v>
      </c>
      <c r="X30" s="20" t="n">
        <v>7.12259684</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515.74976778</v>
      </c>
      <c r="F32" s="20" t="n">
        <v>7.35894521</v>
      </c>
      <c r="G32" s="18" t="n">
        <v>475.83068022</v>
      </c>
      <c r="H32" s="20" t="n">
        <v>7.48884393</v>
      </c>
      <c r="I32" s="18" t="n">
        <v>501.52728634</v>
      </c>
      <c r="J32" s="20" t="n">
        <v>6.30207085</v>
      </c>
      <c r="K32" s="18" t="n">
        <v>510.12685756</v>
      </c>
      <c r="L32" s="20" t="n">
        <v>4.22501326</v>
      </c>
      <c r="M32" s="18" t="n">
        <v>506.52570023</v>
      </c>
      <c r="N32" s="20" t="n">
        <v>2.42791948</v>
      </c>
      <c r="O32" s="18" t="n">
        <v>459.37468581</v>
      </c>
      <c r="P32" s="20" t="n">
        <v>28.13902873</v>
      </c>
      <c r="Q32" s="18" t="s">
        <v>182</v>
      </c>
      <c r="R32" s="20" t="s">
        <v>182</v>
      </c>
      <c r="S32" s="18" t="s">
        <v>182</v>
      </c>
      <c r="T32" s="20" t="s">
        <v>182</v>
      </c>
      <c r="U32" s="18" t="s">
        <v>182</v>
      </c>
      <c r="V32" s="20" t="s">
        <v>182</v>
      </c>
      <c r="W32" s="18" t="n">
        <v>434.98886949</v>
      </c>
      <c r="X32" s="20" t="n">
        <v>12.37196372</v>
      </c>
    </row>
    <row r="33" spans="1:24">
      <c r="A33" s="15" t="s">
        <v>208</v>
      </c>
      <c r="B33" s="17" t="n">
        <v>7325</v>
      </c>
      <c r="C33" s="18">
        <f>(235.0/B33*100)</f>
        <v/>
      </c>
      <c r="D33" s="19" t="n">
        <v>7090</v>
      </c>
      <c r="E33" s="18" t="n">
        <v>483.6707729</v>
      </c>
      <c r="F33" s="20" t="n">
        <v>7.5094414</v>
      </c>
      <c r="G33" s="18" t="n">
        <v>485.75916123</v>
      </c>
      <c r="H33" s="20" t="n">
        <v>8.66696157</v>
      </c>
      <c r="I33" s="18" t="n">
        <v>500.01463216</v>
      </c>
      <c r="J33" s="20" t="n">
        <v>5.25604691</v>
      </c>
      <c r="K33" s="18" t="n">
        <v>498.17344693</v>
      </c>
      <c r="L33" s="20" t="n">
        <v>3.47074739</v>
      </c>
      <c r="M33" s="18" t="n">
        <v>493.09187638</v>
      </c>
      <c r="N33" s="20" t="n">
        <v>3.00502146</v>
      </c>
      <c r="O33" s="18" t="n">
        <v>385.2957023</v>
      </c>
      <c r="P33" s="20" t="n">
        <v>29.52119482</v>
      </c>
      <c r="Q33" s="18" t="s">
        <v>182</v>
      </c>
      <c r="R33" s="20" t="s">
        <v>182</v>
      </c>
      <c r="S33" s="18" t="s">
        <v>182</v>
      </c>
      <c r="T33" s="20" t="s">
        <v>182</v>
      </c>
      <c r="U33" s="18" t="s">
        <v>182</v>
      </c>
      <c r="V33" s="20" t="s">
        <v>182</v>
      </c>
      <c r="W33" s="18" t="n">
        <v>443.1721886</v>
      </c>
      <c r="X33" s="20" t="n">
        <v>10.22487964</v>
      </c>
    </row>
    <row r="34" spans="1:24">
      <c r="A34" s="15" t="s">
        <v>209</v>
      </c>
      <c r="B34" s="17" t="n">
        <v>6350</v>
      </c>
      <c r="C34" s="18">
        <f>(86.0/B34*100)</f>
        <v/>
      </c>
      <c r="D34" s="19" t="n">
        <v>6264</v>
      </c>
      <c r="E34" s="18" t="n">
        <v>456.29635138</v>
      </c>
      <c r="F34" s="20" t="n">
        <v>6.71879756</v>
      </c>
      <c r="G34" s="18" t="n">
        <v>441.78316105</v>
      </c>
      <c r="H34" s="20" t="n">
        <v>6.63212626</v>
      </c>
      <c r="I34" s="18" t="n">
        <v>472.74735317</v>
      </c>
      <c r="J34" s="20" t="n">
        <v>5.38901426</v>
      </c>
      <c r="K34" s="18" t="n">
        <v>491.66833353</v>
      </c>
      <c r="L34" s="20" t="n">
        <v>3.79468005</v>
      </c>
      <c r="M34" s="18" t="n">
        <v>493.72558847</v>
      </c>
      <c r="N34" s="20" t="n">
        <v>2.82128684</v>
      </c>
      <c r="O34" s="18" t="n">
        <v>379.07328183</v>
      </c>
      <c r="P34" s="20" t="n">
        <v>14.0777645</v>
      </c>
      <c r="Q34" s="18" t="s">
        <v>182</v>
      </c>
      <c r="R34" s="20" t="s">
        <v>182</v>
      </c>
      <c r="S34" s="18" t="n">
        <v>336.51078337</v>
      </c>
      <c r="T34" s="20" t="n">
        <v>12.24828707</v>
      </c>
      <c r="U34" s="18" t="s">
        <v>182</v>
      </c>
      <c r="V34" s="20" t="s">
        <v>182</v>
      </c>
      <c r="W34" s="18" t="n">
        <v>392.27301534</v>
      </c>
      <c r="X34" s="20" t="n">
        <v>10.14353418</v>
      </c>
    </row>
    <row r="35" spans="1:24">
      <c r="A35" s="15" t="s">
        <v>210</v>
      </c>
      <c r="B35" s="17" t="n">
        <v>6406</v>
      </c>
      <c r="C35" s="18">
        <f>(69.0/B35*100)</f>
        <v/>
      </c>
      <c r="D35" s="19" t="n">
        <v>6337</v>
      </c>
      <c r="E35" s="18" t="n">
        <v>503.06773252</v>
      </c>
      <c r="F35" s="20" t="n">
        <v>6.61398949</v>
      </c>
      <c r="G35" s="18" t="n">
        <v>481.65804162</v>
      </c>
      <c r="H35" s="20" t="n">
        <v>8.405290219999999</v>
      </c>
      <c r="I35" s="18" t="n">
        <v>510.8962417</v>
      </c>
      <c r="J35" s="20" t="n">
        <v>5.05111306</v>
      </c>
      <c r="K35" s="18" t="n">
        <v>521.69487869</v>
      </c>
      <c r="L35" s="20" t="n">
        <v>3.25603825</v>
      </c>
      <c r="M35" s="18" t="n">
        <v>516.25809822</v>
      </c>
      <c r="N35" s="20" t="n">
        <v>2.04745475</v>
      </c>
      <c r="O35" s="18" t="n">
        <v>456.28947541</v>
      </c>
      <c r="P35" s="20" t="n">
        <v>18.93491365</v>
      </c>
      <c r="Q35" s="18" t="s">
        <v>182</v>
      </c>
      <c r="R35" s="20" t="s">
        <v>182</v>
      </c>
      <c r="S35" s="18" t="n">
        <v>349.78970242</v>
      </c>
      <c r="T35" s="20" t="n">
        <v>6.90672373</v>
      </c>
      <c r="U35" s="18" t="s">
        <v>182</v>
      </c>
      <c r="V35" s="20" t="s">
        <v>182</v>
      </c>
      <c r="W35" s="18" t="n">
        <v>459.25227077</v>
      </c>
      <c r="X35" s="20" t="n">
        <v>8.20092311</v>
      </c>
    </row>
    <row r="36" spans="1:24">
      <c r="A36" s="15" t="s">
        <v>211</v>
      </c>
      <c r="B36" s="17" t="n">
        <v>6736</v>
      </c>
      <c r="C36" s="18">
        <f>(49.0/B36*100)</f>
        <v/>
      </c>
      <c r="D36" s="19" t="n">
        <v>6687</v>
      </c>
      <c r="E36" s="18" t="n">
        <v>483.94566295</v>
      </c>
      <c r="F36" s="20" t="n">
        <v>4.16705586</v>
      </c>
      <c r="G36" s="18" t="n">
        <v>479.79239043</v>
      </c>
      <c r="H36" s="20" t="n">
        <v>5.66865525</v>
      </c>
      <c r="I36" s="18" t="n">
        <v>499.31109003</v>
      </c>
      <c r="J36" s="20" t="n">
        <v>4.08742915</v>
      </c>
      <c r="K36" s="18" t="n">
        <v>489.83512143</v>
      </c>
      <c r="L36" s="20" t="n">
        <v>3.11096906</v>
      </c>
      <c r="M36" s="18" t="n">
        <v>487.3770728</v>
      </c>
      <c r="N36" s="20" t="n">
        <v>2.84455865</v>
      </c>
      <c r="O36" s="18" t="n">
        <v>415.69116087</v>
      </c>
      <c r="P36" s="20" t="n">
        <v>19.29217902</v>
      </c>
      <c r="Q36" s="18" t="s">
        <v>182</v>
      </c>
      <c r="R36" s="20" t="s">
        <v>182</v>
      </c>
      <c r="S36" s="18" t="s">
        <v>182</v>
      </c>
      <c r="T36" s="20" t="s">
        <v>182</v>
      </c>
      <c r="U36" s="18" t="s">
        <v>182</v>
      </c>
      <c r="V36" s="20" t="s">
        <v>182</v>
      </c>
      <c r="W36" s="18" t="n">
        <v>430.97567065</v>
      </c>
      <c r="X36" s="20" t="n">
        <v>8.599006360000001</v>
      </c>
    </row>
    <row r="37" spans="1:24">
      <c r="A37" s="15" t="s">
        <v>212</v>
      </c>
      <c r="B37" s="17" t="n">
        <v>5458</v>
      </c>
      <c r="C37" s="18">
        <f>(249.0/B37*100)</f>
        <v/>
      </c>
      <c r="D37" s="19" t="n">
        <v>5209</v>
      </c>
      <c r="E37" s="18" t="n">
        <v>503.00587037</v>
      </c>
      <c r="F37" s="20" t="n">
        <v>7.0563484</v>
      </c>
      <c r="G37" s="18" t="n">
        <v>496.31017166</v>
      </c>
      <c r="H37" s="20" t="n">
        <v>8.921391330000001</v>
      </c>
      <c r="I37" s="18" t="n">
        <v>499.04037269</v>
      </c>
      <c r="J37" s="20" t="n">
        <v>5.99843424</v>
      </c>
      <c r="K37" s="18" t="n">
        <v>500.40636018</v>
      </c>
      <c r="L37" s="20" t="n">
        <v>3.5565519</v>
      </c>
      <c r="M37" s="18" t="n">
        <v>501.78946785</v>
      </c>
      <c r="N37" s="20" t="n">
        <v>3.25362797</v>
      </c>
      <c r="O37" s="18" t="n">
        <v>389.21190398</v>
      </c>
      <c r="P37" s="20" t="n">
        <v>22.35314496</v>
      </c>
      <c r="Q37" s="18" t="s">
        <v>182</v>
      </c>
      <c r="R37" s="20" t="s">
        <v>182</v>
      </c>
      <c r="S37" s="18" t="s">
        <v>182</v>
      </c>
      <c r="T37" s="20" t="s">
        <v>182</v>
      </c>
      <c r="U37" s="18" t="s">
        <v>182</v>
      </c>
      <c r="V37" s="20" t="s">
        <v>182</v>
      </c>
      <c r="W37" s="18" t="n">
        <v>425.50435853</v>
      </c>
      <c r="X37" s="20" t="n">
        <v>6.57848572</v>
      </c>
    </row>
    <row r="38" spans="1:24">
      <c r="A38" s="15" t="s">
        <v>213</v>
      </c>
      <c r="B38" s="17" t="n">
        <v>5860</v>
      </c>
      <c r="C38" s="18">
        <f>(64.0/B38*100)</f>
        <v/>
      </c>
      <c r="D38" s="19" t="n">
        <v>5796</v>
      </c>
      <c r="E38" s="18" t="n">
        <v>543.2901413</v>
      </c>
      <c r="F38" s="20" t="n">
        <v>4.5308413</v>
      </c>
      <c r="G38" s="18" t="n">
        <v>522.62650265</v>
      </c>
      <c r="H38" s="20" t="n">
        <v>7.05056566</v>
      </c>
      <c r="I38" s="18" t="n">
        <v>529.43971849</v>
      </c>
      <c r="J38" s="20" t="n">
        <v>5.03086599</v>
      </c>
      <c r="K38" s="18" t="n">
        <v>530.0258847600001</v>
      </c>
      <c r="L38" s="20" t="n">
        <v>4.06145179</v>
      </c>
      <c r="M38" s="18" t="n">
        <v>518.17027893</v>
      </c>
      <c r="N38" s="20" t="n">
        <v>3.16335232</v>
      </c>
      <c r="O38" s="18" t="n">
        <v>423.77334755</v>
      </c>
      <c r="P38" s="20" t="n">
        <v>19.6152984</v>
      </c>
      <c r="Q38" s="18" t="s">
        <v>182</v>
      </c>
      <c r="R38" s="20" t="s">
        <v>182</v>
      </c>
      <c r="S38" s="18" t="s">
        <v>182</v>
      </c>
      <c r="T38" s="20" t="s">
        <v>182</v>
      </c>
      <c r="U38" s="18" t="s">
        <v>182</v>
      </c>
      <c r="V38" s="20" t="s">
        <v>182</v>
      </c>
      <c r="W38" s="18" t="n">
        <v>445.73783786</v>
      </c>
      <c r="X38" s="20" t="n">
        <v>7.55835072</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(5671.0/B40*100)</f>
        <v/>
      </c>
      <c r="D40" s="19" t="n">
        <v>8486</v>
      </c>
      <c r="E40" s="18" t="n">
        <v>498.08518465</v>
      </c>
      <c r="F40" s="20" t="n">
        <v>6.64238204</v>
      </c>
      <c r="G40" s="18" t="n">
        <v>489.70145205</v>
      </c>
      <c r="H40" s="20" t="n">
        <v>11.9167444</v>
      </c>
      <c r="I40" s="18" t="n">
        <v>507.85923489</v>
      </c>
      <c r="J40" s="20" t="n">
        <v>8.37643654</v>
      </c>
      <c r="K40" s="18" t="n">
        <v>505.93591354</v>
      </c>
      <c r="L40" s="20" t="n">
        <v>5.54259028</v>
      </c>
      <c r="M40" s="18" t="n">
        <v>496.13313106</v>
      </c>
      <c r="N40" s="20" t="n">
        <v>2.95226992</v>
      </c>
      <c r="O40" s="18" t="n">
        <v>408.69474018</v>
      </c>
      <c r="P40" s="20" t="n">
        <v>29.40753755</v>
      </c>
      <c r="Q40" s="18" t="s">
        <v>182</v>
      </c>
      <c r="R40" s="20" t="s">
        <v>182</v>
      </c>
      <c r="S40" s="18" t="n">
        <v>491.16464222</v>
      </c>
      <c r="T40" s="20" t="n">
        <v>2.5540442</v>
      </c>
      <c r="U40" s="18" t="s">
        <v>182</v>
      </c>
      <c r="V40" s="20" t="s">
        <v>182</v>
      </c>
      <c r="W40" s="18" t="n">
        <v>416.33660866</v>
      </c>
      <c r="X40" s="20" t="n">
        <v>7.73741869</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(2792.0/B46*100)</f>
        <v/>
      </c>
      <c r="D46" s="19" t="n">
        <v>20349</v>
      </c>
      <c r="E46" s="18" t="n">
        <v>347.06526078</v>
      </c>
      <c r="F46" s="20" t="n">
        <v>4.80449132</v>
      </c>
      <c r="G46" s="18" t="n">
        <v>346.50757061</v>
      </c>
      <c r="H46" s="20" t="n">
        <v>6.09680486</v>
      </c>
      <c r="I46" s="18" t="n">
        <v>391.13421383</v>
      </c>
      <c r="J46" s="20" t="n">
        <v>6.77493713</v>
      </c>
      <c r="K46" s="18" t="n">
        <v>398.74636096</v>
      </c>
      <c r="L46" s="20" t="n">
        <v>4.683329</v>
      </c>
      <c r="M46" s="18" t="n">
        <v>407.67925624</v>
      </c>
      <c r="N46" s="20" t="n">
        <v>3.83871345</v>
      </c>
      <c r="O46" s="18" t="n">
        <v>284.46388749</v>
      </c>
      <c r="P46" s="20" t="n">
        <v>12.06045404</v>
      </c>
      <c r="Q46" s="18" t="s">
        <v>182</v>
      </c>
      <c r="R46" s="20" t="s">
        <v>182</v>
      </c>
      <c r="S46" s="18" t="s">
        <v>182</v>
      </c>
      <c r="T46" s="20" t="s">
        <v>182</v>
      </c>
      <c r="U46" s="18" t="s">
        <v>182</v>
      </c>
      <c r="V46" s="20" t="s">
        <v>182</v>
      </c>
      <c r="W46" s="18" t="n">
        <v>355.92617889</v>
      </c>
      <c r="X46" s="20" t="n">
        <v>4.25216751</v>
      </c>
    </row>
    <row r="47" spans="1:24">
      <c r="A47" s="15" t="s">
        <v>222</v>
      </c>
      <c r="B47" s="17" t="n">
        <v>5928</v>
      </c>
      <c r="C47" s="18">
        <f>(148.0/B47*100)</f>
        <v/>
      </c>
      <c r="D47" s="19" t="n">
        <v>5780</v>
      </c>
      <c r="E47" s="18" t="n">
        <v>419.08820544</v>
      </c>
      <c r="F47" s="20" t="n">
        <v>7.02430423</v>
      </c>
      <c r="G47" s="18" t="n">
        <v>407.08083269</v>
      </c>
      <c r="H47" s="20" t="n">
        <v>7.39714871</v>
      </c>
      <c r="I47" s="18" t="n">
        <v>437.67767283</v>
      </c>
      <c r="J47" s="20" t="n">
        <v>7.47506737</v>
      </c>
      <c r="K47" s="18" t="n">
        <v>452.99333438</v>
      </c>
      <c r="L47" s="20" t="n">
        <v>5.58947306</v>
      </c>
      <c r="M47" s="18" t="n">
        <v>466.85209837</v>
      </c>
      <c r="N47" s="20" t="n">
        <v>3.71170252</v>
      </c>
      <c r="O47" s="18" t="n">
        <v>351.05817057</v>
      </c>
      <c r="P47" s="20" t="n">
        <v>12.61946813</v>
      </c>
      <c r="Q47" s="18" t="s">
        <v>182</v>
      </c>
      <c r="R47" s="20" t="s">
        <v>182</v>
      </c>
      <c r="S47" s="18" t="s">
        <v>182</v>
      </c>
      <c r="T47" s="20" t="s">
        <v>182</v>
      </c>
      <c r="U47" s="18" t="s">
        <v>182</v>
      </c>
      <c r="V47" s="20" t="s">
        <v>182</v>
      </c>
      <c r="W47" s="18" t="n">
        <v>386.9681317</v>
      </c>
      <c r="X47" s="20" t="n">
        <v>4.7906098</v>
      </c>
    </row>
    <row r="48" spans="1:24">
      <c r="A48" s="15" t="s">
        <v>223</v>
      </c>
      <c r="B48" s="17" t="n">
        <v>9841</v>
      </c>
      <c r="C48" s="18">
        <f>(19.0/B48*100)</f>
        <v/>
      </c>
      <c r="D48" s="19" t="n">
        <v>9822</v>
      </c>
      <c r="E48" s="18" t="n">
        <v>524.25578144</v>
      </c>
      <c r="F48" s="20" t="n">
        <v>6.0492486</v>
      </c>
      <c r="G48" s="18" t="n">
        <v>540.77188864</v>
      </c>
      <c r="H48" s="20" t="n">
        <v>7.71415983</v>
      </c>
      <c r="I48" s="18" t="n">
        <v>555.78267137</v>
      </c>
      <c r="J48" s="20" t="n">
        <v>6.67285952</v>
      </c>
      <c r="K48" s="18" t="n">
        <v>532.42724548</v>
      </c>
      <c r="L48" s="20" t="n">
        <v>5.37741745</v>
      </c>
      <c r="M48" s="18" t="n">
        <v>523.7839159500001</v>
      </c>
      <c r="N48" s="20" t="n">
        <v>5.32543194</v>
      </c>
      <c r="O48" s="18" t="n">
        <v>379.37826934</v>
      </c>
      <c r="P48" s="20" t="n">
        <v>11.07715242</v>
      </c>
      <c r="Q48" s="18" t="s">
        <v>182</v>
      </c>
      <c r="R48" s="20" t="s">
        <v>182</v>
      </c>
      <c r="S48" s="18" t="s">
        <v>182</v>
      </c>
      <c r="T48" s="20" t="s">
        <v>182</v>
      </c>
      <c r="U48" s="18" t="s">
        <v>182</v>
      </c>
      <c r="V48" s="20" t="s">
        <v>182</v>
      </c>
      <c r="W48" s="18" t="n">
        <v>464.56633363</v>
      </c>
      <c r="X48" s="20" t="n">
        <v>25.97446437</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(1048.0/B50*100)</f>
        <v/>
      </c>
      <c r="D50" s="19" t="n">
        <v>10747</v>
      </c>
      <c r="E50" s="18" t="n">
        <v>356.70595435</v>
      </c>
      <c r="F50" s="20" t="n">
        <v>3.97094048</v>
      </c>
      <c r="G50" s="18" t="n">
        <v>366.96724035</v>
      </c>
      <c r="H50" s="20" t="n">
        <v>4.90825421</v>
      </c>
      <c r="I50" s="18" t="n">
        <v>393.32993312</v>
      </c>
      <c r="J50" s="20" t="n">
        <v>3.82750225</v>
      </c>
      <c r="K50" s="18" t="n">
        <v>404.65265741</v>
      </c>
      <c r="L50" s="20" t="n">
        <v>2.78981194</v>
      </c>
      <c r="M50" s="18" t="n">
        <v>415.7082285</v>
      </c>
      <c r="N50" s="20" t="n">
        <v>2.85498659</v>
      </c>
      <c r="O50" s="18" t="n">
        <v>309.38214635</v>
      </c>
      <c r="P50" s="20" t="n">
        <v>11.65830352</v>
      </c>
      <c r="Q50" s="18" t="s">
        <v>182</v>
      </c>
      <c r="R50" s="20" t="s">
        <v>182</v>
      </c>
      <c r="S50" s="18" t="s">
        <v>182</v>
      </c>
      <c r="T50" s="20" t="s">
        <v>182</v>
      </c>
      <c r="U50" s="18" t="s">
        <v>182</v>
      </c>
      <c r="V50" s="20" t="s">
        <v>182</v>
      </c>
      <c r="W50" s="18" t="n">
        <v>356.36806996</v>
      </c>
      <c r="X50" s="20" t="n">
        <v>8.970645210000001</v>
      </c>
    </row>
    <row r="51" spans="1:24">
      <c r="A51" s="15" t="s">
        <v>226</v>
      </c>
      <c r="B51" s="17" t="n">
        <v>6866</v>
      </c>
      <c r="C51" s="18">
        <f>(117.0/B51*100)</f>
        <v/>
      </c>
      <c r="D51" s="19" t="n">
        <v>6749</v>
      </c>
      <c r="E51" s="18" t="n">
        <v>378.01702599</v>
      </c>
      <c r="F51" s="20" t="n">
        <v>3.53190831</v>
      </c>
      <c r="G51" s="18" t="n">
        <v>393.70485138</v>
      </c>
      <c r="H51" s="20" t="n">
        <v>4.55151552</v>
      </c>
      <c r="I51" s="18" t="n">
        <v>408.34857286</v>
      </c>
      <c r="J51" s="20" t="n">
        <v>4.93527005</v>
      </c>
      <c r="K51" s="18" t="n">
        <v>410.41299564</v>
      </c>
      <c r="L51" s="20" t="n">
        <v>3.54252633</v>
      </c>
      <c r="M51" s="18" t="n">
        <v>413.221444</v>
      </c>
      <c r="N51" s="20" t="n">
        <v>4.08563963</v>
      </c>
      <c r="O51" s="18" t="n">
        <v>338.45012167</v>
      </c>
      <c r="P51" s="20" t="n">
        <v>17.18682088</v>
      </c>
      <c r="Q51" s="18" t="s">
        <v>182</v>
      </c>
      <c r="R51" s="20" t="s">
        <v>182</v>
      </c>
      <c r="S51" s="18" t="n">
        <v>380.5422133</v>
      </c>
      <c r="T51" s="20" t="n">
        <v>4.31283207</v>
      </c>
      <c r="U51" s="18" t="s">
        <v>182</v>
      </c>
      <c r="V51" s="20" t="s">
        <v>182</v>
      </c>
      <c r="W51" s="18" t="n">
        <v>381.80136061</v>
      </c>
      <c r="X51" s="20" t="n">
        <v>5.08299074</v>
      </c>
    </row>
    <row r="52" spans="1:24">
      <c r="A52" s="15" t="s">
        <v>227</v>
      </c>
      <c r="B52" s="17" t="n">
        <v>5809</v>
      </c>
      <c r="C52" s="18">
        <f>(119.0/B52*100)</f>
        <v/>
      </c>
      <c r="D52" s="19" t="n">
        <v>5690</v>
      </c>
      <c r="E52" s="18" t="n">
        <v>434.08785476</v>
      </c>
      <c r="F52" s="20" t="n">
        <v>6.57491313</v>
      </c>
      <c r="G52" s="18" t="n">
        <v>419.69073294</v>
      </c>
      <c r="H52" s="20" t="n">
        <v>7.90967389</v>
      </c>
      <c r="I52" s="18" t="n">
        <v>457.91357725</v>
      </c>
      <c r="J52" s="20" t="n">
        <v>7.13161168</v>
      </c>
      <c r="K52" s="18" t="n">
        <v>470.3887182</v>
      </c>
      <c r="L52" s="20" t="n">
        <v>3.97505143</v>
      </c>
      <c r="M52" s="18" t="n">
        <v>475.27116217</v>
      </c>
      <c r="N52" s="20" t="n">
        <v>2.76336161</v>
      </c>
      <c r="O52" s="18" t="n">
        <v>376.4202098</v>
      </c>
      <c r="P52" s="20" t="n">
        <v>22.91895151</v>
      </c>
      <c r="Q52" s="18" t="s">
        <v>182</v>
      </c>
      <c r="R52" s="20" t="s">
        <v>182</v>
      </c>
      <c r="S52" s="18" t="s">
        <v>182</v>
      </c>
      <c r="T52" s="20" t="s">
        <v>182</v>
      </c>
      <c r="U52" s="18" t="s">
        <v>182</v>
      </c>
      <c r="V52" s="20" t="s">
        <v>182</v>
      </c>
      <c r="W52" s="18" t="n">
        <v>395.18591472</v>
      </c>
      <c r="X52" s="20" t="n">
        <v>6.37469477</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(469.0/B54*100)</f>
        <v/>
      </c>
      <c r="D54" s="19" t="n">
        <v>4271</v>
      </c>
      <c r="E54" s="18" t="n">
        <v>314.89219095</v>
      </c>
      <c r="F54" s="20" t="n">
        <v>4.14020737</v>
      </c>
      <c r="G54" s="18" t="n">
        <v>320.09517189</v>
      </c>
      <c r="H54" s="20" t="n">
        <v>4.62140709</v>
      </c>
      <c r="I54" s="18" t="n">
        <v>330.26147054</v>
      </c>
      <c r="J54" s="20" t="n">
        <v>4.70451779</v>
      </c>
      <c r="K54" s="18" t="n">
        <v>346.48720027</v>
      </c>
      <c r="L54" s="20" t="n">
        <v>4.84656805</v>
      </c>
      <c r="M54" s="18" t="n">
        <v>358.93601855</v>
      </c>
      <c r="N54" s="20" t="n">
        <v>4.07338738</v>
      </c>
      <c r="O54" s="18" t="n">
        <v>287.6604697</v>
      </c>
      <c r="P54" s="20" t="n">
        <v>9.120625710000001</v>
      </c>
      <c r="Q54" s="18" t="s">
        <v>182</v>
      </c>
      <c r="R54" s="20" t="s">
        <v>182</v>
      </c>
      <c r="S54" s="18" t="s">
        <v>182</v>
      </c>
      <c r="T54" s="20" t="s">
        <v>182</v>
      </c>
      <c r="U54" s="18" t="s">
        <v>182</v>
      </c>
      <c r="V54" s="20" t="s">
        <v>182</v>
      </c>
      <c r="W54" s="18" t="n">
        <v>286.75638867</v>
      </c>
      <c r="X54" s="20" t="n">
        <v>4.71049511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529.7091656699999</v>
      </c>
      <c r="F56" s="20" t="n">
        <v>4.84890257</v>
      </c>
      <c r="G56" s="18" t="n">
        <v>538.7563324</v>
      </c>
      <c r="H56" s="20" t="n">
        <v>6.51944732</v>
      </c>
      <c r="I56" s="18" t="n">
        <v>544.99206914</v>
      </c>
      <c r="J56" s="20" t="n">
        <v>4.68726986</v>
      </c>
      <c r="K56" s="18" t="n">
        <v>557.00775436</v>
      </c>
      <c r="L56" s="20" t="n">
        <v>3.49588886</v>
      </c>
      <c r="M56" s="18" t="n">
        <v>551.4308898199999</v>
      </c>
      <c r="N56" s="20" t="n">
        <v>3.84438943</v>
      </c>
      <c r="O56" s="18" t="n">
        <v>469.66514609</v>
      </c>
      <c r="P56" s="20" t="n">
        <v>16.61451933</v>
      </c>
      <c r="Q56" s="18" t="s">
        <v>182</v>
      </c>
      <c r="R56" s="20" t="s">
        <v>182</v>
      </c>
      <c r="S56" s="18" t="s">
        <v>182</v>
      </c>
      <c r="T56" s="20" t="s">
        <v>182</v>
      </c>
      <c r="U56" s="18" t="s">
        <v>182</v>
      </c>
      <c r="V56" s="20" t="s">
        <v>182</v>
      </c>
      <c r="W56" s="18" t="n">
        <v>510.85003371</v>
      </c>
      <c r="X56" s="20" t="n">
        <v>20.0925102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(263.0/B61*100)</f>
        <v/>
      </c>
      <c r="D61" s="19" t="n">
        <v>6262</v>
      </c>
      <c r="E61" s="18" t="n">
        <v>453.00709673</v>
      </c>
      <c r="F61" s="20" t="n">
        <v>7.12753942</v>
      </c>
      <c r="G61" s="18" t="n">
        <v>433.16858343</v>
      </c>
      <c r="H61" s="20" t="n">
        <v>8.052779190000001</v>
      </c>
      <c r="I61" s="18" t="n">
        <v>464.74124798</v>
      </c>
      <c r="J61" s="20" t="n">
        <v>5.41501322</v>
      </c>
      <c r="K61" s="18" t="n">
        <v>488.7789148</v>
      </c>
      <c r="L61" s="20" t="n">
        <v>3.95459549</v>
      </c>
      <c r="M61" s="18" t="n">
        <v>491.20608896</v>
      </c>
      <c r="N61" s="20" t="n">
        <v>2.3946887</v>
      </c>
      <c r="O61" s="18" t="n">
        <v>412.79041495</v>
      </c>
      <c r="P61" s="20" t="n">
        <v>15.55189954</v>
      </c>
      <c r="Q61" s="18" t="s">
        <v>182</v>
      </c>
      <c r="R61" s="20" t="s">
        <v>182</v>
      </c>
      <c r="S61" s="18" t="s">
        <v>182</v>
      </c>
      <c r="T61" s="20" t="s">
        <v>182</v>
      </c>
      <c r="U61" s="18" t="s">
        <v>182</v>
      </c>
      <c r="V61" s="20" t="s">
        <v>182</v>
      </c>
      <c r="W61" s="18" t="n">
        <v>412.01776085</v>
      </c>
      <c r="X61" s="20" t="n">
        <v>9.32921103</v>
      </c>
    </row>
    <row r="62" spans="1:24">
      <c r="A62" s="15" t="s">
        <v>237</v>
      </c>
      <c r="B62" s="17" t="n">
        <v>4476</v>
      </c>
      <c r="C62" s="18">
        <f>(5.0/B62*100)</f>
        <v/>
      </c>
      <c r="D62" s="19" t="n">
        <v>4471</v>
      </c>
      <c r="E62" s="18" t="n">
        <v>531.83821545</v>
      </c>
      <c r="F62" s="20" t="n">
        <v>4.35072795</v>
      </c>
      <c r="G62" s="18" t="n">
        <v>529.19965583</v>
      </c>
      <c r="H62" s="20" t="n">
        <v>5.37738875</v>
      </c>
      <c r="I62" s="18" t="n">
        <v>540.47988303</v>
      </c>
      <c r="J62" s="20" t="n">
        <v>4.39386773</v>
      </c>
      <c r="K62" s="18" t="n">
        <v>552.39046005</v>
      </c>
      <c r="L62" s="20" t="n">
        <v>2.35665773</v>
      </c>
      <c r="M62" s="18" t="n">
        <v>546.19233339</v>
      </c>
      <c r="N62" s="20" t="n">
        <v>1.58933642</v>
      </c>
      <c r="O62" s="18" t="n">
        <v>492.5715519</v>
      </c>
      <c r="P62" s="20" t="n">
        <v>17.55575261</v>
      </c>
      <c r="Q62" s="18" t="s">
        <v>182</v>
      </c>
      <c r="R62" s="20" t="s">
        <v>182</v>
      </c>
      <c r="S62" s="18" t="s">
        <v>182</v>
      </c>
      <c r="T62" s="20" t="s">
        <v>182</v>
      </c>
      <c r="U62" s="18" t="s">
        <v>182</v>
      </c>
      <c r="V62" s="20" t="s">
        <v>182</v>
      </c>
      <c r="W62" s="18" t="n">
        <v>510.26325761</v>
      </c>
      <c r="X62" s="20" t="n">
        <v>12.72151129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(35.0/B67*100)</f>
        <v/>
      </c>
      <c r="D67" s="19" t="n">
        <v>6936</v>
      </c>
      <c r="E67" s="18" t="n">
        <v>356.6101855</v>
      </c>
      <c r="F67" s="20" t="n">
        <v>2.8960207</v>
      </c>
      <c r="G67" s="18" t="n">
        <v>372.62908958</v>
      </c>
      <c r="H67" s="20" t="n">
        <v>4.14279391</v>
      </c>
      <c r="I67" s="18" t="n">
        <v>394.8482996</v>
      </c>
      <c r="J67" s="20" t="n">
        <v>4.09526225</v>
      </c>
      <c r="K67" s="18" t="n">
        <v>411.84124003</v>
      </c>
      <c r="L67" s="20" t="n">
        <v>4.22586018</v>
      </c>
      <c r="M67" s="18" t="n">
        <v>421.34251483</v>
      </c>
      <c r="N67" s="20" t="n">
        <v>5.32129956</v>
      </c>
      <c r="O67" s="18" t="n">
        <v>303.84785217</v>
      </c>
      <c r="P67" s="20" t="n">
        <v>8.663461910000001</v>
      </c>
      <c r="Q67" s="18" t="s">
        <v>182</v>
      </c>
      <c r="R67" s="20" t="s">
        <v>182</v>
      </c>
      <c r="S67" s="18" t="s">
        <v>182</v>
      </c>
      <c r="T67" s="20" t="s">
        <v>182</v>
      </c>
      <c r="U67" s="18" t="s">
        <v>182</v>
      </c>
      <c r="V67" s="20" t="s">
        <v>182</v>
      </c>
      <c r="W67" s="18" t="n">
        <v>320.8614254</v>
      </c>
      <c r="X67" s="20" t="n">
        <v>10.88120073</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478.32494089</v>
      </c>
      <c r="F70" s="20" t="n">
        <v>8.87546588</v>
      </c>
      <c r="G70" s="18" t="n">
        <v>468.16566905</v>
      </c>
      <c r="H70" s="20" t="n">
        <v>6.97957521</v>
      </c>
      <c r="I70" s="18" t="n">
        <v>480.31795249</v>
      </c>
      <c r="J70" s="20" t="n">
        <v>5.64158033</v>
      </c>
      <c r="K70" s="18" t="n">
        <v>498.68545417</v>
      </c>
      <c r="L70" s="20" t="n">
        <v>3.89732085</v>
      </c>
      <c r="M70" s="18" t="n">
        <v>507.66823959</v>
      </c>
      <c r="N70" s="20" t="n">
        <v>2.94762308</v>
      </c>
      <c r="O70" s="18" t="n">
        <v>454.95534387</v>
      </c>
      <c r="P70" s="20" t="n">
        <v>16.73197951</v>
      </c>
      <c r="Q70" s="18" t="s">
        <v>182</v>
      </c>
      <c r="R70" s="20" t="s">
        <v>182</v>
      </c>
      <c r="S70" s="18" t="s">
        <v>182</v>
      </c>
      <c r="T70" s="20" t="s">
        <v>182</v>
      </c>
      <c r="U70" s="18" t="s">
        <v>182</v>
      </c>
      <c r="V70" s="20" t="s">
        <v>182</v>
      </c>
      <c r="W70" s="18" t="n">
        <v>435.50778505</v>
      </c>
      <c r="X70" s="20" t="n">
        <v>7.20977443</v>
      </c>
    </row>
    <row r="71" spans="1:24">
      <c r="A71" s="15" t="s">
        <v>246</v>
      </c>
      <c r="B71" s="17" t="n">
        <v>6115</v>
      </c>
      <c r="C71" s="18">
        <f>(116.0/B71*100)</f>
        <v/>
      </c>
      <c r="D71" s="19" t="n">
        <v>5999</v>
      </c>
      <c r="E71" s="18" t="n">
        <v>557.74513914</v>
      </c>
      <c r="F71" s="20" t="n">
        <v>4.26297202</v>
      </c>
      <c r="G71" s="18" t="n">
        <v>551.4072320400001</v>
      </c>
      <c r="H71" s="20" t="n">
        <v>4.94152637</v>
      </c>
      <c r="I71" s="18" t="n">
        <v>558.20678662</v>
      </c>
      <c r="J71" s="20" t="n">
        <v>3.93261243</v>
      </c>
      <c r="K71" s="18" t="n">
        <v>567.8325959700001</v>
      </c>
      <c r="L71" s="20" t="n">
        <v>2.86810513</v>
      </c>
      <c r="M71" s="18" t="n">
        <v>573.42543285</v>
      </c>
      <c r="N71" s="20" t="n">
        <v>2.52199671</v>
      </c>
      <c r="O71" s="18" t="n">
        <v>478.19921099</v>
      </c>
      <c r="P71" s="20" t="n">
        <v>17.49214051</v>
      </c>
      <c r="Q71" s="18" t="s">
        <v>182</v>
      </c>
      <c r="R71" s="20" t="s">
        <v>182</v>
      </c>
      <c r="S71" s="18" t="s">
        <v>182</v>
      </c>
      <c r="T71" s="20" t="s">
        <v>182</v>
      </c>
      <c r="U71" s="18" t="s">
        <v>182</v>
      </c>
      <c r="V71" s="20" t="s">
        <v>182</v>
      </c>
      <c r="W71" s="18" t="n">
        <v>511.43904739</v>
      </c>
      <c r="X71" s="20" t="n">
        <v>11.78939655</v>
      </c>
    </row>
    <row r="72" spans="1:24">
      <c r="A72" s="15" t="s">
        <v>247</v>
      </c>
      <c r="B72" s="17" t="n">
        <v>7708</v>
      </c>
      <c r="C72" s="18">
        <f>(8.0/B72*100)</f>
        <v/>
      </c>
      <c r="D72" s="19" t="n">
        <v>7700</v>
      </c>
      <c r="E72" s="18" t="n">
        <v>536.36744177</v>
      </c>
      <c r="F72" s="20" t="n">
        <v>8.00953399</v>
      </c>
      <c r="G72" s="18" t="n">
        <v>550.70120476</v>
      </c>
      <c r="H72" s="20" t="n">
        <v>6.76066023</v>
      </c>
      <c r="I72" s="18" t="n">
        <v>562.80973872</v>
      </c>
      <c r="J72" s="20" t="n">
        <v>4.32993171</v>
      </c>
      <c r="K72" s="18" t="n">
        <v>553.7973686300001</v>
      </c>
      <c r="L72" s="20" t="n">
        <v>3.72405807</v>
      </c>
      <c r="M72" s="18" t="n">
        <v>532.43224012</v>
      </c>
      <c r="N72" s="20" t="n">
        <v>3.38025407</v>
      </c>
      <c r="O72" s="18" t="n">
        <v>397.26229727</v>
      </c>
      <c r="P72" s="20" t="n">
        <v>19.0006931</v>
      </c>
      <c r="Q72" s="18" t="s">
        <v>182</v>
      </c>
      <c r="R72" s="20" t="s">
        <v>182</v>
      </c>
      <c r="S72" s="18" t="s">
        <v>182</v>
      </c>
      <c r="T72" s="20" t="s">
        <v>182</v>
      </c>
      <c r="U72" s="18" t="s">
        <v>182</v>
      </c>
      <c r="V72" s="20" t="s">
        <v>182</v>
      </c>
      <c r="W72" s="18" t="n">
        <v>482.8209144</v>
      </c>
      <c r="X72" s="20" t="n">
        <v>27.96971719</v>
      </c>
    </row>
    <row r="73" spans="1:24">
      <c r="A73" s="15" t="s">
        <v>248</v>
      </c>
      <c r="B73" s="17" t="n">
        <v>8249</v>
      </c>
      <c r="C73" s="18">
        <f>(236.0/B73*100)</f>
        <v/>
      </c>
      <c r="D73" s="19" t="n">
        <v>8013</v>
      </c>
      <c r="E73" s="18" t="n">
        <v>377.42081412</v>
      </c>
      <c r="F73" s="20" t="n">
        <v>4.27216307</v>
      </c>
      <c r="G73" s="18" t="n">
        <v>383.04010948</v>
      </c>
      <c r="H73" s="20" t="n">
        <v>5.94914344</v>
      </c>
      <c r="I73" s="18" t="n">
        <v>405.17820663</v>
      </c>
      <c r="J73" s="20" t="n">
        <v>5.38865226</v>
      </c>
      <c r="K73" s="18" t="n">
        <v>418.13321915</v>
      </c>
      <c r="L73" s="20" t="n">
        <v>4.32930022</v>
      </c>
      <c r="M73" s="18" t="n">
        <v>433.70832291</v>
      </c>
      <c r="N73" s="20" t="n">
        <v>3.7998715</v>
      </c>
      <c r="O73" s="18" t="n">
        <v>373.56292305</v>
      </c>
      <c r="P73" s="20" t="n">
        <v>8.33863586</v>
      </c>
      <c r="Q73" s="18" t="s">
        <v>182</v>
      </c>
      <c r="R73" s="20" t="s">
        <v>182</v>
      </c>
      <c r="S73" s="18" t="s">
        <v>182</v>
      </c>
      <c r="T73" s="20" t="s">
        <v>182</v>
      </c>
      <c r="U73" s="18" t="s">
        <v>182</v>
      </c>
      <c r="V73" s="20" t="s">
        <v>182</v>
      </c>
      <c r="W73" s="18" t="n">
        <v>379.50403607</v>
      </c>
      <c r="X73" s="20" t="n">
        <v>10.55581494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(277.0/B77*100)</f>
        <v/>
      </c>
      <c r="D77" s="19" t="n">
        <v>5785</v>
      </c>
      <c r="E77" s="18" t="n">
        <v>393.41151043</v>
      </c>
      <c r="F77" s="20" t="n">
        <v>6.13478961</v>
      </c>
      <c r="G77" s="18" t="n">
        <v>399.12644459</v>
      </c>
      <c r="H77" s="20" t="n">
        <v>7.63168132</v>
      </c>
      <c r="I77" s="18" t="n">
        <v>434.87283378</v>
      </c>
      <c r="J77" s="20" t="n">
        <v>6.13952111</v>
      </c>
      <c r="K77" s="18" t="n">
        <v>431.14087946</v>
      </c>
      <c r="L77" s="20" t="n">
        <v>3.58125733</v>
      </c>
      <c r="M77" s="18" t="n">
        <v>436.52723357</v>
      </c>
      <c r="N77" s="20" t="n">
        <v>3.093922</v>
      </c>
      <c r="O77" s="18" t="n">
        <v>351.09429102</v>
      </c>
      <c r="P77" s="20" t="n">
        <v>14.79109672</v>
      </c>
      <c r="Q77" s="18" t="s">
        <v>182</v>
      </c>
      <c r="R77" s="20" t="s">
        <v>182</v>
      </c>
      <c r="S77" s="18" t="s">
        <v>182</v>
      </c>
      <c r="T77" s="20" t="s">
        <v>182</v>
      </c>
      <c r="U77" s="18" t="s">
        <v>182</v>
      </c>
      <c r="V77" s="20" t="s">
        <v>182</v>
      </c>
      <c r="W77" s="18" t="n">
        <v>361.48582414</v>
      </c>
      <c r="X77" s="20" t="n">
        <v>4.01699252</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321</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513.09715442</v>
      </c>
      <c r="F7" s="20" t="n">
        <v>2.03380901</v>
      </c>
      <c r="G7" s="18" t="n">
        <v>497.8682239</v>
      </c>
      <c r="H7" s="20" t="n">
        <v>4.21476959</v>
      </c>
      <c r="I7" s="18" t="n">
        <v>476.36281244</v>
      </c>
      <c r="J7" s="20" t="n">
        <v>3.71632401</v>
      </c>
      <c r="K7" s="18" t="n">
        <v>481.52055232</v>
      </c>
      <c r="L7" s="20" t="n">
        <v>4.17746004</v>
      </c>
      <c r="M7" s="18" t="n">
        <v>450.00379452</v>
      </c>
      <c r="N7" s="20" t="n">
        <v>3.89470719</v>
      </c>
      <c r="O7" s="18" t="n">
        <v>388.11866311</v>
      </c>
      <c r="P7" s="20" t="n">
        <v>15.08149247</v>
      </c>
      <c r="Q7" s="18" t="s">
        <v>182</v>
      </c>
      <c r="R7" s="20" t="s">
        <v>182</v>
      </c>
      <c r="S7" s="18" t="s">
        <v>182</v>
      </c>
      <c r="T7" s="20" t="s">
        <v>182</v>
      </c>
      <c r="U7" s="18" t="s">
        <v>182</v>
      </c>
      <c r="V7" s="20" t="s">
        <v>182</v>
      </c>
      <c r="W7" s="18" t="n">
        <v>446.73451095</v>
      </c>
      <c r="X7" s="20" t="n">
        <v>5.98868648</v>
      </c>
    </row>
    <row r="8" spans="1:24">
      <c r="A8" s="15" t="s">
        <v>183</v>
      </c>
      <c r="B8" s="17" t="n">
        <v>7007</v>
      </c>
      <c r="C8" s="18">
        <f>(143.0/B8*100)</f>
        <v/>
      </c>
      <c r="D8" s="19" t="n">
        <v>6864</v>
      </c>
      <c r="E8" s="18" t="n">
        <v>515.3765757</v>
      </c>
      <c r="F8" s="20" t="n">
        <v>2.83643054</v>
      </c>
      <c r="G8" s="18" t="n">
        <v>489.78625946</v>
      </c>
      <c r="H8" s="20" t="n">
        <v>6.4228578</v>
      </c>
      <c r="I8" s="18" t="n">
        <v>463.81579921</v>
      </c>
      <c r="J8" s="20" t="n">
        <v>6.33113399</v>
      </c>
      <c r="K8" s="18" t="n">
        <v>466.24535261</v>
      </c>
      <c r="L8" s="20" t="n">
        <v>8.896830250000001</v>
      </c>
      <c r="M8" s="18" t="n">
        <v>462.8470644</v>
      </c>
      <c r="N8" s="20" t="n">
        <v>5.68740692</v>
      </c>
      <c r="O8" s="18" t="n">
        <v>431.33135579</v>
      </c>
      <c r="P8" s="20" t="n">
        <v>28.63360248</v>
      </c>
      <c r="Q8" s="18" t="s">
        <v>182</v>
      </c>
      <c r="R8" s="20" t="s">
        <v>182</v>
      </c>
      <c r="S8" s="18" t="n">
        <v>301.63126691</v>
      </c>
      <c r="T8" s="20" t="n">
        <v>25.14921031</v>
      </c>
      <c r="U8" s="18" t="s">
        <v>182</v>
      </c>
      <c r="V8" s="20" t="s">
        <v>182</v>
      </c>
      <c r="W8" s="18" t="n">
        <v>417.23145376</v>
      </c>
      <c r="X8" s="20" t="n">
        <v>7.73428249</v>
      </c>
    </row>
    <row r="9" spans="1:24">
      <c r="A9" s="15" t="s">
        <v>184</v>
      </c>
      <c r="B9" s="17" t="n">
        <v>9651</v>
      </c>
      <c r="C9" s="18">
        <f>(547.0/B9*100)</f>
        <v/>
      </c>
      <c r="D9" s="19" t="n">
        <v>9104</v>
      </c>
      <c r="E9" s="18" t="n">
        <v>529.1578511</v>
      </c>
      <c r="F9" s="20" t="n">
        <v>2.39533186</v>
      </c>
      <c r="G9" s="18" t="n">
        <v>513.6968395</v>
      </c>
      <c r="H9" s="20" t="n">
        <v>4.39411007</v>
      </c>
      <c r="I9" s="18" t="n">
        <v>502.83026449</v>
      </c>
      <c r="J9" s="20" t="n">
        <v>4.74053613</v>
      </c>
      <c r="K9" s="18" t="n">
        <v>488.5113353</v>
      </c>
      <c r="L9" s="20" t="n">
        <v>5.52715782</v>
      </c>
      <c r="M9" s="18" t="n">
        <v>476.4164328</v>
      </c>
      <c r="N9" s="20" t="n">
        <v>4.07477913</v>
      </c>
      <c r="O9" s="18" t="n">
        <v>434.12804464</v>
      </c>
      <c r="P9" s="20" t="n">
        <v>42.04427122</v>
      </c>
      <c r="Q9" s="18" t="s">
        <v>182</v>
      </c>
      <c r="R9" s="20" t="s">
        <v>182</v>
      </c>
      <c r="S9" s="18" t="n">
        <v>357.98454354</v>
      </c>
      <c r="T9" s="20" t="n">
        <v>11.51846445</v>
      </c>
      <c r="U9" s="18" t="s">
        <v>182</v>
      </c>
      <c r="V9" s="20" t="s">
        <v>182</v>
      </c>
      <c r="W9" s="18" t="n">
        <v>433.33653878</v>
      </c>
      <c r="X9" s="20" t="n">
        <v>6.17850821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(114.0/B11*100)</f>
        <v/>
      </c>
      <c r="D11" s="19" t="n">
        <v>6939</v>
      </c>
      <c r="E11" s="18" t="n">
        <v>430.84120191</v>
      </c>
      <c r="F11" s="20" t="n">
        <v>2.91820329</v>
      </c>
      <c r="G11" s="18" t="n">
        <v>416.24293745</v>
      </c>
      <c r="H11" s="20" t="n">
        <v>4.68088759</v>
      </c>
      <c r="I11" s="18" t="n">
        <v>423.87416444</v>
      </c>
      <c r="J11" s="20" t="n">
        <v>5.90846205</v>
      </c>
      <c r="K11" s="18" t="n">
        <v>419.20155392</v>
      </c>
      <c r="L11" s="20" t="n">
        <v>6.4307094</v>
      </c>
      <c r="M11" s="18" t="n">
        <v>416.91651122</v>
      </c>
      <c r="N11" s="20" t="n">
        <v>6.36198562</v>
      </c>
      <c r="O11" s="18" t="n">
        <v>327.62067624</v>
      </c>
      <c r="P11" s="20" t="n">
        <v>23.85874784</v>
      </c>
      <c r="Q11" s="18" t="s">
        <v>182</v>
      </c>
      <c r="R11" s="20" t="s">
        <v>182</v>
      </c>
      <c r="S11" s="18" t="s">
        <v>182</v>
      </c>
      <c r="T11" s="20" t="s">
        <v>182</v>
      </c>
      <c r="U11" s="18" t="s">
        <v>182</v>
      </c>
      <c r="V11" s="20" t="s">
        <v>182</v>
      </c>
      <c r="W11" s="18" t="n">
        <v>377.14977282</v>
      </c>
      <c r="X11" s="20" t="n">
        <v>7.66139402</v>
      </c>
    </row>
    <row r="12" spans="1:24">
      <c r="A12" s="15" t="s">
        <v>187</v>
      </c>
      <c r="B12" s="17" t="n">
        <v>6894</v>
      </c>
      <c r="C12" s="18">
        <f>(127.0/B12*100)</f>
        <v/>
      </c>
      <c r="D12" s="19" t="n">
        <v>6767</v>
      </c>
      <c r="E12" s="18" t="n">
        <v>513.60020112</v>
      </c>
      <c r="F12" s="20" t="n">
        <v>2.25409706</v>
      </c>
      <c r="G12" s="18" t="n">
        <v>482.91609605</v>
      </c>
      <c r="H12" s="20" t="n">
        <v>5.0617332</v>
      </c>
      <c r="I12" s="18" t="n">
        <v>477.86217666</v>
      </c>
      <c r="J12" s="20" t="n">
        <v>5.43068327</v>
      </c>
      <c r="K12" s="18" t="n">
        <v>475.97101645</v>
      </c>
      <c r="L12" s="20" t="n">
        <v>5.57126326</v>
      </c>
      <c r="M12" s="18" t="n">
        <v>464.78107297</v>
      </c>
      <c r="N12" s="20" t="n">
        <v>4.91342941</v>
      </c>
      <c r="O12" s="18" t="n">
        <v>428.30653466</v>
      </c>
      <c r="P12" s="20" t="n">
        <v>25.45177241</v>
      </c>
      <c r="Q12" s="18" t="s">
        <v>182</v>
      </c>
      <c r="R12" s="20" t="s">
        <v>182</v>
      </c>
      <c r="S12" s="18" t="n">
        <v>340.98506961</v>
      </c>
      <c r="T12" s="20" t="n">
        <v>12.52444664</v>
      </c>
      <c r="U12" s="18" t="s">
        <v>182</v>
      </c>
      <c r="V12" s="20" t="s">
        <v>182</v>
      </c>
      <c r="W12" s="18" t="n">
        <v>411.37779489</v>
      </c>
      <c r="X12" s="20" t="n">
        <v>7.5988322</v>
      </c>
    </row>
    <row r="13" spans="1:24">
      <c r="A13" s="15" t="s">
        <v>188</v>
      </c>
      <c r="B13" s="17" t="n">
        <v>7161</v>
      </c>
      <c r="C13" s="18">
        <f>(315.0/B13*100)</f>
        <v/>
      </c>
      <c r="D13" s="19" t="n">
        <v>6846</v>
      </c>
      <c r="E13" s="18" t="n">
        <v>522.8778852299999</v>
      </c>
      <c r="F13" s="20" t="n">
        <v>2.88696216</v>
      </c>
      <c r="G13" s="18" t="n">
        <v>526.14318974</v>
      </c>
      <c r="H13" s="20" t="n">
        <v>3.68847976</v>
      </c>
      <c r="I13" s="18" t="n">
        <v>521.95838841</v>
      </c>
      <c r="J13" s="20" t="n">
        <v>3.8507941</v>
      </c>
      <c r="K13" s="18" t="n">
        <v>520.85338467</v>
      </c>
      <c r="L13" s="20" t="n">
        <v>4.25512263</v>
      </c>
      <c r="M13" s="18" t="n">
        <v>505.47808686</v>
      </c>
      <c r="N13" s="20" t="n">
        <v>3.29324296</v>
      </c>
      <c r="O13" s="18" t="n">
        <v>403.46505939</v>
      </c>
      <c r="P13" s="20" t="n">
        <v>16.7949963</v>
      </c>
      <c r="Q13" s="18" t="s">
        <v>182</v>
      </c>
      <c r="R13" s="20" t="s">
        <v>182</v>
      </c>
      <c r="S13" s="18" t="n">
        <v>447.51533769</v>
      </c>
      <c r="T13" s="20" t="n">
        <v>5.97365007</v>
      </c>
      <c r="U13" s="18" t="s">
        <v>182</v>
      </c>
      <c r="V13" s="20" t="s">
        <v>182</v>
      </c>
      <c r="W13" s="18" t="n">
        <v>437.24440693</v>
      </c>
      <c r="X13" s="20" t="n">
        <v>6.16401655</v>
      </c>
    </row>
    <row r="14" spans="1:24">
      <c r="A14" s="15" t="s">
        <v>189</v>
      </c>
      <c r="B14" s="17" t="n">
        <v>5587</v>
      </c>
      <c r="C14" s="18">
        <f>(192.0/B14*100)</f>
        <v/>
      </c>
      <c r="D14" s="19" t="n">
        <v>5395</v>
      </c>
      <c r="E14" s="18" t="n">
        <v>531.71416901</v>
      </c>
      <c r="F14" s="20" t="n">
        <v>2.15351966</v>
      </c>
      <c r="G14" s="18" t="n">
        <v>513.16187128</v>
      </c>
      <c r="H14" s="20" t="n">
        <v>5.80230079</v>
      </c>
      <c r="I14" s="18" t="n">
        <v>501.71094607</v>
      </c>
      <c r="J14" s="20" t="n">
        <v>5.51920809</v>
      </c>
      <c r="K14" s="18" t="n">
        <v>490.24930593</v>
      </c>
      <c r="L14" s="20" t="n">
        <v>5.98877931</v>
      </c>
      <c r="M14" s="18" t="n">
        <v>475.23003379</v>
      </c>
      <c r="N14" s="20" t="n">
        <v>5.45231653</v>
      </c>
      <c r="O14" s="18" t="n">
        <v>422.7798821</v>
      </c>
      <c r="P14" s="20" t="n">
        <v>14.90176457</v>
      </c>
      <c r="Q14" s="18" t="s">
        <v>182</v>
      </c>
      <c r="R14" s="20" t="s">
        <v>182</v>
      </c>
      <c r="S14" s="18" t="s">
        <v>182</v>
      </c>
      <c r="T14" s="20" t="s">
        <v>182</v>
      </c>
      <c r="U14" s="18" t="s">
        <v>182</v>
      </c>
      <c r="V14" s="20" t="s">
        <v>182</v>
      </c>
      <c r="W14" s="18" t="n">
        <v>477.30630281</v>
      </c>
      <c r="X14" s="20" t="n">
        <v>8.98536161</v>
      </c>
    </row>
    <row r="15" spans="1:24">
      <c r="A15" s="15" t="s">
        <v>190</v>
      </c>
      <c r="B15" s="17" t="n">
        <v>5882</v>
      </c>
      <c r="C15" s="18">
        <f>(145.0/B15*100)</f>
        <v/>
      </c>
      <c r="D15" s="19" t="n">
        <v>5737</v>
      </c>
      <c r="E15" s="18" t="n">
        <v>525.37420701</v>
      </c>
      <c r="F15" s="20" t="n">
        <v>2.47819298</v>
      </c>
      <c r="G15" s="18" t="n">
        <v>509.74071117</v>
      </c>
      <c r="H15" s="20" t="n">
        <v>3.90980207</v>
      </c>
      <c r="I15" s="18" t="n">
        <v>497.42226373</v>
      </c>
      <c r="J15" s="20" t="n">
        <v>4.51148708</v>
      </c>
      <c r="K15" s="18" t="n">
        <v>496.23846139</v>
      </c>
      <c r="L15" s="20" t="n">
        <v>5.44122435</v>
      </c>
      <c r="M15" s="18" t="n">
        <v>491.02869354</v>
      </c>
      <c r="N15" s="20" t="n">
        <v>5.25315792</v>
      </c>
      <c r="O15" s="18" t="n">
        <v>390.64671061</v>
      </c>
      <c r="P15" s="20" t="n">
        <v>25.21597104</v>
      </c>
      <c r="Q15" s="18" t="s">
        <v>182</v>
      </c>
      <c r="R15" s="20" t="s">
        <v>182</v>
      </c>
      <c r="S15" s="18" t="n">
        <v>368.85220715</v>
      </c>
      <c r="T15" s="20" t="n">
        <v>14.5875493</v>
      </c>
      <c r="U15" s="18" t="s">
        <v>182</v>
      </c>
      <c r="V15" s="20" t="s">
        <v>182</v>
      </c>
      <c r="W15" s="18" t="n">
        <v>455.5914082</v>
      </c>
      <c r="X15" s="20" t="n">
        <v>8.694223340000001</v>
      </c>
    </row>
    <row r="16" spans="1:24">
      <c r="A16" s="15" t="s">
        <v>191</v>
      </c>
      <c r="B16" s="17" t="n">
        <v>6108</v>
      </c>
      <c r="C16" s="18">
        <f>(258.0/B16*100)</f>
        <v/>
      </c>
      <c r="D16" s="19" t="n">
        <v>5850</v>
      </c>
      <c r="E16" s="18" t="n">
        <v>516.1526095</v>
      </c>
      <c r="F16" s="20" t="n">
        <v>2.45294572</v>
      </c>
      <c r="G16" s="18" t="n">
        <v>502.29923797</v>
      </c>
      <c r="H16" s="20" t="n">
        <v>4.70859549</v>
      </c>
      <c r="I16" s="18" t="n">
        <v>484.22848112</v>
      </c>
      <c r="J16" s="20" t="n">
        <v>5.30121048</v>
      </c>
      <c r="K16" s="18" t="n">
        <v>485.12224701</v>
      </c>
      <c r="L16" s="20" t="n">
        <v>4.93328554</v>
      </c>
      <c r="M16" s="18" t="n">
        <v>465.2854727</v>
      </c>
      <c r="N16" s="20" t="n">
        <v>4.71665118</v>
      </c>
      <c r="O16" s="18" t="n">
        <v>357.17090442</v>
      </c>
      <c r="P16" s="20" t="n">
        <v>17.03892866</v>
      </c>
      <c r="Q16" s="18" t="s">
        <v>182</v>
      </c>
      <c r="R16" s="20" t="s">
        <v>182</v>
      </c>
      <c r="S16" s="18" t="s">
        <v>182</v>
      </c>
      <c r="T16" s="20" t="s">
        <v>182</v>
      </c>
      <c r="U16" s="18" t="s">
        <v>182</v>
      </c>
      <c r="V16" s="20" t="s">
        <v>182</v>
      </c>
      <c r="W16" s="18" t="n">
        <v>407.21502216</v>
      </c>
      <c r="X16" s="20" t="n">
        <v>7.26815298</v>
      </c>
    </row>
    <row r="17" spans="1:24">
      <c r="A17" s="15" t="s">
        <v>192</v>
      </c>
      <c r="B17" s="17" t="n">
        <v>6504</v>
      </c>
      <c r="C17" s="18">
        <f>(784.0/B17*100)</f>
        <v/>
      </c>
      <c r="D17" s="19" t="n">
        <v>5720</v>
      </c>
      <c r="E17" s="18" t="n">
        <v>524.85227085</v>
      </c>
      <c r="F17" s="20" t="n">
        <v>2.68400542</v>
      </c>
      <c r="G17" s="18" t="n">
        <v>491.71092406</v>
      </c>
      <c r="H17" s="20" t="n">
        <v>6.50343709</v>
      </c>
      <c r="I17" s="18" t="n">
        <v>481.33219436</v>
      </c>
      <c r="J17" s="20" t="n">
        <v>6.03806786</v>
      </c>
      <c r="K17" s="18" t="n">
        <v>497.74427834</v>
      </c>
      <c r="L17" s="20" t="n">
        <v>7.12032006</v>
      </c>
      <c r="M17" s="18" t="n">
        <v>480.71056941</v>
      </c>
      <c r="N17" s="20" t="n">
        <v>7.30476263</v>
      </c>
      <c r="O17" s="18" t="s">
        <v>182</v>
      </c>
      <c r="P17" s="20" t="s">
        <v>182</v>
      </c>
      <c r="Q17" s="18" t="s">
        <v>182</v>
      </c>
      <c r="R17" s="20" t="s">
        <v>182</v>
      </c>
      <c r="S17" s="18" t="n">
        <v>362.96139732</v>
      </c>
      <c r="T17" s="20" t="n">
        <v>12.64520278</v>
      </c>
      <c r="U17" s="18" t="s">
        <v>182</v>
      </c>
      <c r="V17" s="20" t="s">
        <v>182</v>
      </c>
      <c r="W17" s="18" t="n">
        <v>451.22981164</v>
      </c>
      <c r="X17" s="20" t="n">
        <v>9.510617679999999</v>
      </c>
    </row>
    <row r="18" spans="1:24">
      <c r="A18" s="15" t="s">
        <v>193</v>
      </c>
      <c r="B18" s="17" t="n">
        <v>5532</v>
      </c>
      <c r="C18" s="18">
        <f>(39.0/B18*100)</f>
        <v/>
      </c>
      <c r="D18" s="19" t="n">
        <v>5493</v>
      </c>
      <c r="E18" s="18" t="n">
        <v>476.63683592</v>
      </c>
      <c r="F18" s="20" t="n">
        <v>3.7644272</v>
      </c>
      <c r="G18" s="18" t="n">
        <v>452.25223516</v>
      </c>
      <c r="H18" s="20" t="n">
        <v>4.85504272</v>
      </c>
      <c r="I18" s="18" t="n">
        <v>444.6339236</v>
      </c>
      <c r="J18" s="20" t="n">
        <v>5.52324853</v>
      </c>
      <c r="K18" s="18" t="n">
        <v>440.76752691</v>
      </c>
      <c r="L18" s="20" t="n">
        <v>5.62139134</v>
      </c>
      <c r="M18" s="18" t="n">
        <v>440.37536634</v>
      </c>
      <c r="N18" s="20" t="n">
        <v>5.51487913</v>
      </c>
      <c r="O18" s="18" t="n">
        <v>358.73236946</v>
      </c>
      <c r="P18" s="20" t="n">
        <v>16.39771243</v>
      </c>
      <c r="Q18" s="18" t="s">
        <v>182</v>
      </c>
      <c r="R18" s="20" t="s">
        <v>182</v>
      </c>
      <c r="S18" s="18" t="s">
        <v>182</v>
      </c>
      <c r="T18" s="20" t="s">
        <v>182</v>
      </c>
      <c r="U18" s="18" t="s">
        <v>182</v>
      </c>
      <c r="V18" s="20" t="s">
        <v>182</v>
      </c>
      <c r="W18" s="18" t="n">
        <v>398.74196816</v>
      </c>
      <c r="X18" s="20" t="n">
        <v>8.2203655</v>
      </c>
    </row>
    <row r="19" spans="1:24">
      <c r="A19" s="15" t="s">
        <v>194</v>
      </c>
      <c r="B19" s="17" t="n">
        <v>5658</v>
      </c>
      <c r="C19" s="18">
        <f>(137.0/B19*100)</f>
        <v/>
      </c>
      <c r="D19" s="19" t="n">
        <v>5521</v>
      </c>
      <c r="E19" s="18" t="n">
        <v>499.72034715</v>
      </c>
      <c r="F19" s="20" t="n">
        <v>2.7291837</v>
      </c>
      <c r="G19" s="18" t="n">
        <v>476.48312649</v>
      </c>
      <c r="H19" s="20" t="n">
        <v>4.9512279</v>
      </c>
      <c r="I19" s="18" t="n">
        <v>444.76204964</v>
      </c>
      <c r="J19" s="20" t="n">
        <v>5.55359356</v>
      </c>
      <c r="K19" s="18" t="n">
        <v>441.85518676</v>
      </c>
      <c r="L19" s="20" t="n">
        <v>5.87952217</v>
      </c>
      <c r="M19" s="18" t="n">
        <v>448.44747588</v>
      </c>
      <c r="N19" s="20" t="n">
        <v>6.37617273</v>
      </c>
      <c r="O19" s="18" t="n">
        <v>385.76858232</v>
      </c>
      <c r="P19" s="20" t="n">
        <v>18.33358349</v>
      </c>
      <c r="Q19" s="18" t="s">
        <v>182</v>
      </c>
      <c r="R19" s="20" t="s">
        <v>182</v>
      </c>
      <c r="S19" s="18" t="s">
        <v>182</v>
      </c>
      <c r="T19" s="20" t="s">
        <v>182</v>
      </c>
      <c r="U19" s="18" t="s">
        <v>182</v>
      </c>
      <c r="V19" s="20" t="s">
        <v>182</v>
      </c>
      <c r="W19" s="18" t="n">
        <v>385.62374465</v>
      </c>
      <c r="X19" s="20" t="n">
        <v>8.574087840000001</v>
      </c>
    </row>
    <row r="20" spans="1:24">
      <c r="A20" s="15" t="s">
        <v>195</v>
      </c>
      <c r="B20" s="17" t="n">
        <v>3371</v>
      </c>
      <c r="C20" s="18">
        <f>(81.0/B20*100)</f>
        <v/>
      </c>
      <c r="D20" s="19" t="n">
        <v>3290</v>
      </c>
      <c r="E20" s="18" t="n">
        <v>497.71852165</v>
      </c>
      <c r="F20" s="20" t="n">
        <v>2.31050354</v>
      </c>
      <c r="G20" s="18" t="n">
        <v>491.37874423</v>
      </c>
      <c r="H20" s="20" t="n">
        <v>6.28901737</v>
      </c>
      <c r="I20" s="18" t="n">
        <v>466.82718438</v>
      </c>
      <c r="J20" s="20" t="n">
        <v>7.00586097</v>
      </c>
      <c r="K20" s="18" t="n">
        <v>463.71824819</v>
      </c>
      <c r="L20" s="20" t="n">
        <v>8.39200121</v>
      </c>
      <c r="M20" s="18" t="n">
        <v>454.95557166</v>
      </c>
      <c r="N20" s="20" t="n">
        <v>9.760183059999999</v>
      </c>
      <c r="O20" s="18" t="s">
        <v>182</v>
      </c>
      <c r="P20" s="20" t="s">
        <v>182</v>
      </c>
      <c r="Q20" s="18" t="s">
        <v>182</v>
      </c>
      <c r="R20" s="20" t="s">
        <v>182</v>
      </c>
      <c r="S20" s="18" t="s">
        <v>182</v>
      </c>
      <c r="T20" s="20" t="s">
        <v>182</v>
      </c>
      <c r="U20" s="18" t="s">
        <v>182</v>
      </c>
      <c r="V20" s="20" t="s">
        <v>182</v>
      </c>
      <c r="W20" s="18" t="n">
        <v>413.50302766</v>
      </c>
      <c r="X20" s="20" t="n">
        <v>11.73620921</v>
      </c>
    </row>
    <row r="21" spans="1:24">
      <c r="A21" s="15" t="s">
        <v>196</v>
      </c>
      <c r="B21" s="17" t="n">
        <v>5741</v>
      </c>
      <c r="C21" s="18">
        <f>(79.0/B21*100)</f>
        <v/>
      </c>
      <c r="D21" s="19" t="n">
        <v>5662</v>
      </c>
      <c r="E21" s="18" t="n">
        <v>513.45228466</v>
      </c>
      <c r="F21" s="20" t="n">
        <v>2.10545209</v>
      </c>
      <c r="G21" s="18" t="n">
        <v>503.73866284</v>
      </c>
      <c r="H21" s="20" t="n">
        <v>3.85079433</v>
      </c>
      <c r="I21" s="18" t="n">
        <v>494.46121868</v>
      </c>
      <c r="J21" s="20" t="n">
        <v>3.97400981</v>
      </c>
      <c r="K21" s="18" t="n">
        <v>495.97646522</v>
      </c>
      <c r="L21" s="20" t="n">
        <v>5.00071734</v>
      </c>
      <c r="M21" s="18" t="n">
        <v>473.57418898</v>
      </c>
      <c r="N21" s="20" t="n">
        <v>4.65406239</v>
      </c>
      <c r="O21" s="18" t="n">
        <v>424.8487347</v>
      </c>
      <c r="P21" s="20" t="n">
        <v>29.04056888</v>
      </c>
      <c r="Q21" s="18" t="s">
        <v>182</v>
      </c>
      <c r="R21" s="20" t="s">
        <v>182</v>
      </c>
      <c r="S21" s="18" t="s">
        <v>182</v>
      </c>
      <c r="T21" s="20" t="s">
        <v>182</v>
      </c>
      <c r="U21" s="18" t="s">
        <v>182</v>
      </c>
      <c r="V21" s="20" t="s">
        <v>182</v>
      </c>
      <c r="W21" s="18" t="n">
        <v>452.26379811</v>
      </c>
      <c r="X21" s="20" t="n">
        <v>9.46854418</v>
      </c>
    </row>
    <row r="22" spans="1:24">
      <c r="A22" s="15" t="s">
        <v>197</v>
      </c>
      <c r="B22" s="17" t="n">
        <v>6598</v>
      </c>
      <c r="C22" s="18">
        <f>(100.0/B22*100)</f>
        <v/>
      </c>
      <c r="D22" s="19" t="n">
        <v>6498</v>
      </c>
      <c r="E22" s="18" t="n">
        <v>503.7766027</v>
      </c>
      <c r="F22" s="20" t="n">
        <v>4.01660076</v>
      </c>
      <c r="G22" s="18" t="n">
        <v>445.2760152</v>
      </c>
      <c r="H22" s="20" t="n">
        <v>5.6944132</v>
      </c>
      <c r="I22" s="18" t="n">
        <v>439.53142152</v>
      </c>
      <c r="J22" s="20" t="n">
        <v>6.60733489</v>
      </c>
      <c r="K22" s="18" t="n">
        <v>443.60085292</v>
      </c>
      <c r="L22" s="20" t="n">
        <v>5.35894472</v>
      </c>
      <c r="M22" s="18" t="n">
        <v>449.48070007</v>
      </c>
      <c r="N22" s="20" t="n">
        <v>6.74742825</v>
      </c>
      <c r="O22" s="18" t="n">
        <v>353.48150344</v>
      </c>
      <c r="P22" s="20" t="n">
        <v>10.04320883</v>
      </c>
      <c r="Q22" s="18" t="s">
        <v>182</v>
      </c>
      <c r="R22" s="20" t="s">
        <v>182</v>
      </c>
      <c r="S22" s="18" t="n">
        <v>465.3184081</v>
      </c>
      <c r="T22" s="20" t="n">
        <v>9.52311205</v>
      </c>
      <c r="U22" s="18" t="s">
        <v>182</v>
      </c>
      <c r="V22" s="20" t="s">
        <v>182</v>
      </c>
      <c r="W22" s="18" t="n">
        <v>392.96985625</v>
      </c>
      <c r="X22" s="20" t="n">
        <v>8.0907479</v>
      </c>
    </row>
    <row r="23" spans="1:24">
      <c r="A23" s="15" t="s">
        <v>198</v>
      </c>
      <c r="B23" s="17" t="n">
        <v>11583</v>
      </c>
      <c r="C23" s="18">
        <f>(512.0/B23*100)</f>
        <v/>
      </c>
      <c r="D23" s="19" t="n">
        <v>11071</v>
      </c>
      <c r="E23" s="18" t="n">
        <v>506.52574862</v>
      </c>
      <c r="F23" s="20" t="n">
        <v>3.40339136</v>
      </c>
      <c r="G23" s="18" t="n">
        <v>481.0098603</v>
      </c>
      <c r="H23" s="20" t="n">
        <v>6.15564265</v>
      </c>
      <c r="I23" s="18" t="n">
        <v>483.75729161</v>
      </c>
      <c r="J23" s="20" t="n">
        <v>5.23631815</v>
      </c>
      <c r="K23" s="18" t="n">
        <v>473.98707171</v>
      </c>
      <c r="L23" s="20" t="n">
        <v>5.77617378</v>
      </c>
      <c r="M23" s="18" t="n">
        <v>470.2042309</v>
      </c>
      <c r="N23" s="20" t="n">
        <v>6.38898501</v>
      </c>
      <c r="O23" s="18" t="n">
        <v>458.71026959</v>
      </c>
      <c r="P23" s="20" t="n">
        <v>19.55759787</v>
      </c>
      <c r="Q23" s="18" t="s">
        <v>182</v>
      </c>
      <c r="R23" s="20" t="s">
        <v>182</v>
      </c>
      <c r="S23" s="18" t="s">
        <v>182</v>
      </c>
      <c r="T23" s="20" t="s">
        <v>182</v>
      </c>
      <c r="U23" s="18" t="s">
        <v>182</v>
      </c>
      <c r="V23" s="20" t="s">
        <v>182</v>
      </c>
      <c r="W23" s="18" t="n">
        <v>430.65789582</v>
      </c>
      <c r="X23" s="20" t="n">
        <v>6.33925532</v>
      </c>
    </row>
    <row r="24" spans="1:24">
      <c r="A24" s="15" t="s">
        <v>199</v>
      </c>
      <c r="B24" s="17" t="n">
        <v>6647</v>
      </c>
      <c r="C24" s="18">
        <f>(17.0/B24*100)</f>
        <v/>
      </c>
      <c r="D24" s="19" t="n">
        <v>6630</v>
      </c>
      <c r="E24" s="18" t="n">
        <v>538.98277277</v>
      </c>
      <c r="F24" s="20" t="n">
        <v>3.13126553</v>
      </c>
      <c r="G24" s="18" t="n">
        <v>521.10658898</v>
      </c>
      <c r="H24" s="20" t="n">
        <v>7.3579968</v>
      </c>
      <c r="I24" s="18" t="n">
        <v>531.1971936800001</v>
      </c>
      <c r="J24" s="20" t="n">
        <v>5.14054345</v>
      </c>
      <c r="K24" s="18" t="n">
        <v>534.0049106500001</v>
      </c>
      <c r="L24" s="20" t="n">
        <v>6.48983382</v>
      </c>
      <c r="M24" s="18" t="n">
        <v>513.17323532</v>
      </c>
      <c r="N24" s="20" t="n">
        <v>4.83686358</v>
      </c>
      <c r="O24" s="18" t="n">
        <v>437.355754</v>
      </c>
      <c r="P24" s="20" t="n">
        <v>17.09724105</v>
      </c>
      <c r="Q24" s="18" t="s">
        <v>182</v>
      </c>
      <c r="R24" s="20" t="s">
        <v>182</v>
      </c>
      <c r="S24" s="18" t="s">
        <v>182</v>
      </c>
      <c r="T24" s="20" t="s">
        <v>182</v>
      </c>
      <c r="U24" s="18" t="s">
        <v>182</v>
      </c>
      <c r="V24" s="20" t="s">
        <v>182</v>
      </c>
      <c r="W24" s="18" t="n">
        <v>479.09962892</v>
      </c>
      <c r="X24" s="20" t="n">
        <v>15.253137</v>
      </c>
    </row>
    <row r="25" spans="1:24">
      <c r="A25" s="15" t="s">
        <v>200</v>
      </c>
      <c r="B25" s="17" t="n">
        <v>5581</v>
      </c>
      <c r="C25" s="18">
        <f>(28.0/B25*100)</f>
        <v/>
      </c>
      <c r="D25" s="19" t="n">
        <v>5553</v>
      </c>
      <c r="E25" s="18" t="n">
        <v>533.63211955</v>
      </c>
      <c r="F25" s="20" t="n">
        <v>4.1998857</v>
      </c>
      <c r="G25" s="18" t="n">
        <v>517.42860111</v>
      </c>
      <c r="H25" s="20" t="n">
        <v>6.20781178</v>
      </c>
      <c r="I25" s="18" t="n">
        <v>513.68148246</v>
      </c>
      <c r="J25" s="20" t="n">
        <v>4.77488641</v>
      </c>
      <c r="K25" s="18" t="n">
        <v>518.23137331</v>
      </c>
      <c r="L25" s="20" t="n">
        <v>5.41977136</v>
      </c>
      <c r="M25" s="18" t="n">
        <v>510.92473735</v>
      </c>
      <c r="N25" s="20" t="n">
        <v>6.47931623</v>
      </c>
      <c r="O25" s="18" t="n">
        <v>392.05635972</v>
      </c>
      <c r="P25" s="20" t="n">
        <v>35.90323828</v>
      </c>
      <c r="Q25" s="18" t="s">
        <v>182</v>
      </c>
      <c r="R25" s="20" t="s">
        <v>182</v>
      </c>
      <c r="S25" s="18" t="s">
        <v>182</v>
      </c>
      <c r="T25" s="20" t="s">
        <v>182</v>
      </c>
      <c r="U25" s="18" t="s">
        <v>182</v>
      </c>
      <c r="V25" s="20" t="s">
        <v>182</v>
      </c>
      <c r="W25" s="18" t="n">
        <v>475.45673964</v>
      </c>
      <c r="X25" s="20" t="n">
        <v>20.73846341</v>
      </c>
    </row>
    <row r="26" spans="1:24">
      <c r="A26" s="15" t="s">
        <v>201</v>
      </c>
      <c r="B26" s="17" t="n">
        <v>4869</v>
      </c>
      <c r="C26" s="18">
        <f>(100.0/B26*100)</f>
        <v/>
      </c>
      <c r="D26" s="19" t="n">
        <v>4769</v>
      </c>
      <c r="E26" s="18" t="n">
        <v>497.51747064</v>
      </c>
      <c r="F26" s="20" t="n">
        <v>2.11434439</v>
      </c>
      <c r="G26" s="18" t="n">
        <v>465.45606232</v>
      </c>
      <c r="H26" s="20" t="n">
        <v>4.14162107</v>
      </c>
      <c r="I26" s="18" t="n">
        <v>460.92049828</v>
      </c>
      <c r="J26" s="20" t="n">
        <v>5.3447596</v>
      </c>
      <c r="K26" s="18" t="n">
        <v>458.51061168</v>
      </c>
      <c r="L26" s="20" t="n">
        <v>5.36395825</v>
      </c>
      <c r="M26" s="18" t="n">
        <v>453.29166465</v>
      </c>
      <c r="N26" s="20" t="n">
        <v>6.1845164</v>
      </c>
      <c r="O26" s="18" t="s">
        <v>182</v>
      </c>
      <c r="P26" s="20" t="s">
        <v>182</v>
      </c>
      <c r="Q26" s="18" t="s">
        <v>182</v>
      </c>
      <c r="R26" s="20" t="s">
        <v>182</v>
      </c>
      <c r="S26" s="18" t="s">
        <v>182</v>
      </c>
      <c r="T26" s="20" t="s">
        <v>182</v>
      </c>
      <c r="U26" s="18" t="s">
        <v>182</v>
      </c>
      <c r="V26" s="20" t="s">
        <v>182</v>
      </c>
      <c r="W26" s="18" t="n">
        <v>428.20775563</v>
      </c>
      <c r="X26" s="20" t="n">
        <v>10.9131457</v>
      </c>
    </row>
    <row r="27" spans="1:24">
      <c r="A27" s="15" t="s">
        <v>202</v>
      </c>
      <c r="B27" s="17" t="n">
        <v>5299</v>
      </c>
      <c r="C27" s="18">
        <f>(174.0/B27*100)</f>
        <v/>
      </c>
      <c r="D27" s="19" t="n">
        <v>5125</v>
      </c>
      <c r="E27" s="18" t="n">
        <v>512.12494498</v>
      </c>
      <c r="F27" s="20" t="n">
        <v>1.85057429</v>
      </c>
      <c r="G27" s="18" t="n">
        <v>473.8163943</v>
      </c>
      <c r="H27" s="20" t="n">
        <v>4.53363317</v>
      </c>
      <c r="I27" s="18" t="n">
        <v>466.53383857</v>
      </c>
      <c r="J27" s="20" t="n">
        <v>4.91872844</v>
      </c>
      <c r="K27" s="18" t="n">
        <v>464.87909895</v>
      </c>
      <c r="L27" s="20" t="n">
        <v>5.00214872</v>
      </c>
      <c r="M27" s="18" t="n">
        <v>458.76568233</v>
      </c>
      <c r="N27" s="20" t="n">
        <v>4.92527319</v>
      </c>
      <c r="O27" s="18" t="n">
        <v>433.74807221</v>
      </c>
      <c r="P27" s="20" t="n">
        <v>14.3856779</v>
      </c>
      <c r="Q27" s="18" t="s">
        <v>182</v>
      </c>
      <c r="R27" s="20" t="s">
        <v>182</v>
      </c>
      <c r="S27" s="18" t="s">
        <v>182</v>
      </c>
      <c r="T27" s="20" t="s">
        <v>182</v>
      </c>
      <c r="U27" s="18" t="s">
        <v>182</v>
      </c>
      <c r="V27" s="20" t="s">
        <v>182</v>
      </c>
      <c r="W27" s="18" t="n">
        <v>415.74789828</v>
      </c>
      <c r="X27" s="20" t="n">
        <v>4.36343921</v>
      </c>
    </row>
    <row r="28" spans="1:24">
      <c r="A28" s="15" t="s">
        <v>203</v>
      </c>
      <c r="B28" s="17" t="n">
        <v>7568</v>
      </c>
      <c r="C28" s="18">
        <f>(134.0/B28*100)</f>
        <v/>
      </c>
      <c r="D28" s="19" t="n">
        <v>7434</v>
      </c>
      <c r="E28" s="18" t="n">
        <v>414.77715369</v>
      </c>
      <c r="F28" s="20" t="n">
        <v>2.42028988</v>
      </c>
      <c r="G28" s="18" t="n">
        <v>417.55889991</v>
      </c>
      <c r="H28" s="20" t="n">
        <v>4.20521165</v>
      </c>
      <c r="I28" s="18" t="n">
        <v>403.00135137</v>
      </c>
      <c r="J28" s="20" t="n">
        <v>4.79536751</v>
      </c>
      <c r="K28" s="18" t="n">
        <v>393.49776997</v>
      </c>
      <c r="L28" s="20" t="n">
        <v>4.85818064</v>
      </c>
      <c r="M28" s="18" t="n">
        <v>396.87654217</v>
      </c>
      <c r="N28" s="20" t="n">
        <v>6.39275217</v>
      </c>
      <c r="O28" s="18" t="n">
        <v>331.61953229</v>
      </c>
      <c r="P28" s="20" t="n">
        <v>9.41278149</v>
      </c>
      <c r="Q28" s="18" t="s">
        <v>182</v>
      </c>
      <c r="R28" s="20" t="s">
        <v>182</v>
      </c>
      <c r="S28" s="18" t="s">
        <v>182</v>
      </c>
      <c r="T28" s="20" t="s">
        <v>182</v>
      </c>
      <c r="U28" s="18" t="s">
        <v>182</v>
      </c>
      <c r="V28" s="20" t="s">
        <v>182</v>
      </c>
      <c r="W28" s="18" t="n">
        <v>358.73281342</v>
      </c>
      <c r="X28" s="20" t="n">
        <v>10.53100539</v>
      </c>
    </row>
    <row r="29" spans="1:24">
      <c r="A29" s="15" t="s">
        <v>204</v>
      </c>
      <c r="B29" s="17" t="n">
        <v>5385</v>
      </c>
      <c r="C29" s="18">
        <f>(36.0/B29*100)</f>
        <v/>
      </c>
      <c r="D29" s="19" t="n">
        <v>5349</v>
      </c>
      <c r="E29" s="18" t="n">
        <v>527.0472092</v>
      </c>
      <c r="F29" s="20" t="n">
        <v>2.4729943</v>
      </c>
      <c r="G29" s="18" t="n">
        <v>524.55961013</v>
      </c>
      <c r="H29" s="20" t="n">
        <v>4.68006897</v>
      </c>
      <c r="I29" s="18" t="n">
        <v>506.70137653</v>
      </c>
      <c r="J29" s="20" t="n">
        <v>4.89419198</v>
      </c>
      <c r="K29" s="18" t="n">
        <v>501.14555278</v>
      </c>
      <c r="L29" s="20" t="n">
        <v>4.5490374</v>
      </c>
      <c r="M29" s="18" t="n">
        <v>492.48479931</v>
      </c>
      <c r="N29" s="20" t="n">
        <v>4.93408248</v>
      </c>
      <c r="O29" s="18" t="n">
        <v>388.67614524</v>
      </c>
      <c r="P29" s="20" t="n">
        <v>42.43001082</v>
      </c>
      <c r="Q29" s="18" t="s">
        <v>182</v>
      </c>
      <c r="R29" s="20" t="s">
        <v>182</v>
      </c>
      <c r="S29" s="18" t="n">
        <v>335.3902018</v>
      </c>
      <c r="T29" s="20" t="n">
        <v>12.1685767</v>
      </c>
      <c r="U29" s="18" t="s">
        <v>182</v>
      </c>
      <c r="V29" s="20" t="s">
        <v>182</v>
      </c>
      <c r="W29" s="18" t="n">
        <v>442.05522215</v>
      </c>
      <c r="X29" s="20" t="n">
        <v>14.83795141</v>
      </c>
    </row>
    <row r="30" spans="1:24">
      <c r="A30" s="15" t="s">
        <v>205</v>
      </c>
      <c r="B30" s="17" t="n">
        <v>4520</v>
      </c>
      <c r="C30" s="18">
        <f>(546.0/B30*100)</f>
        <v/>
      </c>
      <c r="D30" s="19" t="n">
        <v>3974</v>
      </c>
      <c r="E30" s="18" t="n">
        <v>516.88536464</v>
      </c>
      <c r="F30" s="20" t="n">
        <v>2.91216078</v>
      </c>
      <c r="G30" s="18" t="n">
        <v>492.90754127</v>
      </c>
      <c r="H30" s="20" t="n">
        <v>4.46499314</v>
      </c>
      <c r="I30" s="18" t="n">
        <v>481.40167608</v>
      </c>
      <c r="J30" s="20" t="n">
        <v>5.41224718</v>
      </c>
      <c r="K30" s="18" t="n">
        <v>479.6239837</v>
      </c>
      <c r="L30" s="20" t="n">
        <v>6.63093732</v>
      </c>
      <c r="M30" s="18" t="n">
        <v>462.33034829</v>
      </c>
      <c r="N30" s="20" t="n">
        <v>4.9379523</v>
      </c>
      <c r="O30" s="18" t="n">
        <v>416.62079913</v>
      </c>
      <c r="P30" s="20" t="n">
        <v>23.35845308</v>
      </c>
      <c r="Q30" s="18" t="s">
        <v>182</v>
      </c>
      <c r="R30" s="20" t="s">
        <v>182</v>
      </c>
      <c r="S30" s="18" t="s">
        <v>182</v>
      </c>
      <c r="T30" s="20" t="s">
        <v>182</v>
      </c>
      <c r="U30" s="18" t="s">
        <v>182</v>
      </c>
      <c r="V30" s="20" t="s">
        <v>182</v>
      </c>
      <c r="W30" s="18" t="n">
        <v>419.04503701</v>
      </c>
      <c r="X30" s="20" t="n">
        <v>7.01204986</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518.80932747</v>
      </c>
      <c r="F32" s="20" t="n">
        <v>2.52025838</v>
      </c>
      <c r="G32" s="18" t="n">
        <v>499.52100497</v>
      </c>
      <c r="H32" s="20" t="n">
        <v>4.06730895</v>
      </c>
      <c r="I32" s="18" t="n">
        <v>486.41937673</v>
      </c>
      <c r="J32" s="20" t="n">
        <v>5.24868997</v>
      </c>
      <c r="K32" s="18" t="n">
        <v>469.46973965</v>
      </c>
      <c r="L32" s="20" t="n">
        <v>6.05715434</v>
      </c>
      <c r="M32" s="18" t="n">
        <v>472.9489657</v>
      </c>
      <c r="N32" s="20" t="n">
        <v>5.18717987</v>
      </c>
      <c r="O32" s="18" t="n">
        <v>459.37468581</v>
      </c>
      <c r="P32" s="20" t="n">
        <v>28.13902873</v>
      </c>
      <c r="Q32" s="18" t="s">
        <v>182</v>
      </c>
      <c r="R32" s="20" t="s">
        <v>182</v>
      </c>
      <c r="S32" s="18" t="s">
        <v>182</v>
      </c>
      <c r="T32" s="20" t="s">
        <v>182</v>
      </c>
      <c r="U32" s="18" t="s">
        <v>182</v>
      </c>
      <c r="V32" s="20" t="s">
        <v>182</v>
      </c>
      <c r="W32" s="18" t="n">
        <v>440.22250583</v>
      </c>
      <c r="X32" s="20" t="n">
        <v>11.46283165</v>
      </c>
    </row>
    <row r="33" spans="1:24">
      <c r="A33" s="15" t="s">
        <v>208</v>
      </c>
      <c r="B33" s="17" t="n">
        <v>7325</v>
      </c>
      <c r="C33" s="18">
        <f>(235.0/B33*100)</f>
        <v/>
      </c>
      <c r="D33" s="19" t="n">
        <v>7090</v>
      </c>
      <c r="E33" s="18" t="n">
        <v>511.24268104</v>
      </c>
      <c r="F33" s="20" t="n">
        <v>2.75226348</v>
      </c>
      <c r="G33" s="18" t="n">
        <v>489.29379529</v>
      </c>
      <c r="H33" s="20" t="n">
        <v>4.87306917</v>
      </c>
      <c r="I33" s="18" t="n">
        <v>479.68219649</v>
      </c>
      <c r="J33" s="20" t="n">
        <v>5.08003697</v>
      </c>
      <c r="K33" s="18" t="n">
        <v>463.8737389</v>
      </c>
      <c r="L33" s="20" t="n">
        <v>5.38825881</v>
      </c>
      <c r="M33" s="18" t="n">
        <v>449.53236945</v>
      </c>
      <c r="N33" s="20" t="n">
        <v>4.96367017</v>
      </c>
      <c r="O33" s="18" t="n">
        <v>385.2957023</v>
      </c>
      <c r="P33" s="20" t="n">
        <v>29.52119482</v>
      </c>
      <c r="Q33" s="18" t="s">
        <v>182</v>
      </c>
      <c r="R33" s="20" t="s">
        <v>182</v>
      </c>
      <c r="S33" s="18" t="s">
        <v>182</v>
      </c>
      <c r="T33" s="20" t="s">
        <v>182</v>
      </c>
      <c r="U33" s="18" t="s">
        <v>182</v>
      </c>
      <c r="V33" s="20" t="s">
        <v>182</v>
      </c>
      <c r="W33" s="18" t="n">
        <v>435.01512174</v>
      </c>
      <c r="X33" s="20" t="n">
        <v>10.37312836</v>
      </c>
    </row>
    <row r="34" spans="1:24">
      <c r="A34" s="15" t="s">
        <v>209</v>
      </c>
      <c r="B34" s="17" t="n">
        <v>6350</v>
      </c>
      <c r="C34" s="18">
        <f>(86.0/B34*100)</f>
        <v/>
      </c>
      <c r="D34" s="19" t="n">
        <v>6264</v>
      </c>
      <c r="E34" s="18" t="n">
        <v>501.32151342</v>
      </c>
      <c r="F34" s="20" t="n">
        <v>2.50037636</v>
      </c>
      <c r="G34" s="18" t="n">
        <v>462.39269674</v>
      </c>
      <c r="H34" s="20" t="n">
        <v>4.4708825</v>
      </c>
      <c r="I34" s="18" t="n">
        <v>468.67543601</v>
      </c>
      <c r="J34" s="20" t="n">
        <v>5.93863413</v>
      </c>
      <c r="K34" s="18" t="n">
        <v>455.92082435</v>
      </c>
      <c r="L34" s="20" t="n">
        <v>6.25760753</v>
      </c>
      <c r="M34" s="18" t="n">
        <v>460.72273679</v>
      </c>
      <c r="N34" s="20" t="n">
        <v>5.20259688</v>
      </c>
      <c r="O34" s="18" t="n">
        <v>379.07328183</v>
      </c>
      <c r="P34" s="20" t="n">
        <v>14.0777645</v>
      </c>
      <c r="Q34" s="18" t="s">
        <v>182</v>
      </c>
      <c r="R34" s="20" t="s">
        <v>182</v>
      </c>
      <c r="S34" s="18" t="n">
        <v>336.51078337</v>
      </c>
      <c r="T34" s="20" t="n">
        <v>12.24828707</v>
      </c>
      <c r="U34" s="18" t="s">
        <v>182</v>
      </c>
      <c r="V34" s="20" t="s">
        <v>182</v>
      </c>
      <c r="W34" s="18" t="n">
        <v>388.90012132</v>
      </c>
      <c r="X34" s="20" t="n">
        <v>9.72947256</v>
      </c>
    </row>
    <row r="35" spans="1:24">
      <c r="A35" s="15" t="s">
        <v>210</v>
      </c>
      <c r="B35" s="17" t="n">
        <v>6406</v>
      </c>
      <c r="C35" s="18">
        <f>(69.0/B35*100)</f>
        <v/>
      </c>
      <c r="D35" s="19" t="n">
        <v>6337</v>
      </c>
      <c r="E35" s="18" t="n">
        <v>526.59830823</v>
      </c>
      <c r="F35" s="20" t="n">
        <v>1.88793065</v>
      </c>
      <c r="G35" s="18" t="n">
        <v>495.54173743</v>
      </c>
      <c r="H35" s="20" t="n">
        <v>4.87255619</v>
      </c>
      <c r="I35" s="18" t="n">
        <v>494.8379842</v>
      </c>
      <c r="J35" s="20" t="n">
        <v>5.40742987</v>
      </c>
      <c r="K35" s="18" t="n">
        <v>481.14419059</v>
      </c>
      <c r="L35" s="20" t="n">
        <v>5.17457178</v>
      </c>
      <c r="M35" s="18" t="n">
        <v>478.66760179</v>
      </c>
      <c r="N35" s="20" t="n">
        <v>5.92490298</v>
      </c>
      <c r="O35" s="18" t="n">
        <v>456.28947541</v>
      </c>
      <c r="P35" s="20" t="n">
        <v>18.93491365</v>
      </c>
      <c r="Q35" s="18" t="s">
        <v>182</v>
      </c>
      <c r="R35" s="20" t="s">
        <v>182</v>
      </c>
      <c r="S35" s="18" t="n">
        <v>349.78970242</v>
      </c>
      <c r="T35" s="20" t="n">
        <v>6.90672373</v>
      </c>
      <c r="U35" s="18" t="s">
        <v>182</v>
      </c>
      <c r="V35" s="20" t="s">
        <v>182</v>
      </c>
      <c r="W35" s="18" t="n">
        <v>445.62751126</v>
      </c>
      <c r="X35" s="20" t="n">
        <v>7.43114765</v>
      </c>
    </row>
    <row r="36" spans="1:24">
      <c r="A36" s="15" t="s">
        <v>211</v>
      </c>
      <c r="B36" s="17" t="n">
        <v>6736</v>
      </c>
      <c r="C36" s="18">
        <f>(49.0/B36*100)</f>
        <v/>
      </c>
      <c r="D36" s="19" t="n">
        <v>6687</v>
      </c>
      <c r="E36" s="18" t="n">
        <v>491.82864776</v>
      </c>
      <c r="F36" s="20" t="n">
        <v>2.3647568</v>
      </c>
      <c r="G36" s="18" t="n">
        <v>490.81159669</v>
      </c>
      <c r="H36" s="20" t="n">
        <v>4.83165355</v>
      </c>
      <c r="I36" s="18" t="n">
        <v>478.37838919</v>
      </c>
      <c r="J36" s="20" t="n">
        <v>3.96447207</v>
      </c>
      <c r="K36" s="18" t="n">
        <v>485.66569148</v>
      </c>
      <c r="L36" s="20" t="n">
        <v>5.63872757</v>
      </c>
      <c r="M36" s="18" t="n">
        <v>465.78836132</v>
      </c>
      <c r="N36" s="20" t="n">
        <v>6.18015541</v>
      </c>
      <c r="O36" s="18" t="n">
        <v>415.69116087</v>
      </c>
      <c r="P36" s="20" t="n">
        <v>19.29217902</v>
      </c>
      <c r="Q36" s="18" t="s">
        <v>182</v>
      </c>
      <c r="R36" s="20" t="s">
        <v>182</v>
      </c>
      <c r="S36" s="18" t="s">
        <v>182</v>
      </c>
      <c r="T36" s="20" t="s">
        <v>182</v>
      </c>
      <c r="U36" s="18" t="s">
        <v>182</v>
      </c>
      <c r="V36" s="20" t="s">
        <v>182</v>
      </c>
      <c r="W36" s="18" t="n">
        <v>416.84312238</v>
      </c>
      <c r="X36" s="20" t="n">
        <v>8.58217133</v>
      </c>
    </row>
    <row r="37" spans="1:24">
      <c r="A37" s="15" t="s">
        <v>212</v>
      </c>
      <c r="B37" s="17" t="n">
        <v>5458</v>
      </c>
      <c r="C37" s="18">
        <f>(249.0/B37*100)</f>
        <v/>
      </c>
      <c r="D37" s="19" t="n">
        <v>5209</v>
      </c>
      <c r="E37" s="18" t="n">
        <v>512.58831166</v>
      </c>
      <c r="F37" s="20" t="n">
        <v>3.14538097</v>
      </c>
      <c r="G37" s="18" t="n">
        <v>508.33581937</v>
      </c>
      <c r="H37" s="20" t="n">
        <v>5.2573326</v>
      </c>
      <c r="I37" s="18" t="n">
        <v>487.98910586</v>
      </c>
      <c r="J37" s="20" t="n">
        <v>4.52203779</v>
      </c>
      <c r="K37" s="18" t="n">
        <v>474.04891358</v>
      </c>
      <c r="L37" s="20" t="n">
        <v>5.30817862</v>
      </c>
      <c r="M37" s="18" t="n">
        <v>462.21961453</v>
      </c>
      <c r="N37" s="20" t="n">
        <v>5.97815905</v>
      </c>
      <c r="O37" s="18" t="n">
        <v>389.21190398</v>
      </c>
      <c r="P37" s="20" t="n">
        <v>22.35314496</v>
      </c>
      <c r="Q37" s="18" t="s">
        <v>182</v>
      </c>
      <c r="R37" s="20" t="s">
        <v>182</v>
      </c>
      <c r="S37" s="18" t="s">
        <v>182</v>
      </c>
      <c r="T37" s="20" t="s">
        <v>182</v>
      </c>
      <c r="U37" s="18" t="s">
        <v>182</v>
      </c>
      <c r="V37" s="20" t="s">
        <v>182</v>
      </c>
      <c r="W37" s="18" t="n">
        <v>418.1455639</v>
      </c>
      <c r="X37" s="20" t="n">
        <v>6.44560036</v>
      </c>
    </row>
    <row r="38" spans="1:24">
      <c r="A38" s="15" t="s">
        <v>213</v>
      </c>
      <c r="B38" s="17" t="n">
        <v>5860</v>
      </c>
      <c r="C38" s="18">
        <f>(64.0/B38*100)</f>
        <v/>
      </c>
      <c r="D38" s="19" t="n">
        <v>5796</v>
      </c>
      <c r="E38" s="18" t="n">
        <v>539.27831572</v>
      </c>
      <c r="F38" s="20" t="n">
        <v>3.09864615</v>
      </c>
      <c r="G38" s="18" t="n">
        <v>510.93855267</v>
      </c>
      <c r="H38" s="20" t="n">
        <v>6.5130508</v>
      </c>
      <c r="I38" s="18" t="n">
        <v>497.74696825</v>
      </c>
      <c r="J38" s="20" t="n">
        <v>5.86054195</v>
      </c>
      <c r="K38" s="18" t="n">
        <v>504.42747025</v>
      </c>
      <c r="L38" s="20" t="n">
        <v>6.88707536</v>
      </c>
      <c r="M38" s="18" t="n">
        <v>483.69866285</v>
      </c>
      <c r="N38" s="20" t="n">
        <v>5.57546431</v>
      </c>
      <c r="O38" s="18" t="n">
        <v>423.77334755</v>
      </c>
      <c r="P38" s="20" t="n">
        <v>19.6152984</v>
      </c>
      <c r="Q38" s="18" t="s">
        <v>182</v>
      </c>
      <c r="R38" s="20" t="s">
        <v>182</v>
      </c>
      <c r="S38" s="18" t="s">
        <v>182</v>
      </c>
      <c r="T38" s="20" t="s">
        <v>182</v>
      </c>
      <c r="U38" s="18" t="s">
        <v>182</v>
      </c>
      <c r="V38" s="20" t="s">
        <v>182</v>
      </c>
      <c r="W38" s="18" t="n">
        <v>444.81699656</v>
      </c>
      <c r="X38" s="20" t="n">
        <v>6.42824405</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(5671.0/B40*100)</f>
        <v/>
      </c>
      <c r="D40" s="19" t="n">
        <v>8486</v>
      </c>
      <c r="E40" s="18" t="n">
        <v>512.24413592</v>
      </c>
      <c r="F40" s="20" t="n">
        <v>3.31310244</v>
      </c>
      <c r="G40" s="18" t="n">
        <v>492.12957853</v>
      </c>
      <c r="H40" s="20" t="n">
        <v>5.95623654</v>
      </c>
      <c r="I40" s="18" t="n">
        <v>491.23769684</v>
      </c>
      <c r="J40" s="20" t="n">
        <v>6.10654972</v>
      </c>
      <c r="K40" s="18" t="n">
        <v>484.57790353</v>
      </c>
      <c r="L40" s="20" t="n">
        <v>7.67512492</v>
      </c>
      <c r="M40" s="18" t="n">
        <v>451.31895394</v>
      </c>
      <c r="N40" s="20" t="n">
        <v>5.50672135</v>
      </c>
      <c r="O40" s="18" t="n">
        <v>408.69474018</v>
      </c>
      <c r="P40" s="20" t="n">
        <v>29.40753755</v>
      </c>
      <c r="Q40" s="18" t="s">
        <v>182</v>
      </c>
      <c r="R40" s="20" t="s">
        <v>182</v>
      </c>
      <c r="S40" s="18" t="n">
        <v>491.16464222</v>
      </c>
      <c r="T40" s="20" t="n">
        <v>2.5540442</v>
      </c>
      <c r="U40" s="18" t="s">
        <v>182</v>
      </c>
      <c r="V40" s="20" t="s">
        <v>182</v>
      </c>
      <c r="W40" s="18" t="n">
        <v>413.41430127</v>
      </c>
      <c r="X40" s="20" t="n">
        <v>7.80788134</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(2792.0/B46*100)</f>
        <v/>
      </c>
      <c r="D46" s="19" t="n">
        <v>20349</v>
      </c>
      <c r="E46" s="18" t="n">
        <v>397.23800775</v>
      </c>
      <c r="F46" s="20" t="n">
        <v>3.78169862</v>
      </c>
      <c r="G46" s="18" t="n">
        <v>379.7707345</v>
      </c>
      <c r="H46" s="20" t="n">
        <v>5.58512255</v>
      </c>
      <c r="I46" s="18" t="n">
        <v>386.77134461</v>
      </c>
      <c r="J46" s="20" t="n">
        <v>5.75257681</v>
      </c>
      <c r="K46" s="18" t="n">
        <v>390.53716812</v>
      </c>
      <c r="L46" s="20" t="n">
        <v>5.94654508</v>
      </c>
      <c r="M46" s="18" t="n">
        <v>390.81887904</v>
      </c>
      <c r="N46" s="20" t="n">
        <v>5.73819555</v>
      </c>
      <c r="O46" s="18" t="n">
        <v>284.46388749</v>
      </c>
      <c r="P46" s="20" t="n">
        <v>12.06045404</v>
      </c>
      <c r="Q46" s="18" t="s">
        <v>182</v>
      </c>
      <c r="R46" s="20" t="s">
        <v>182</v>
      </c>
      <c r="S46" s="18" t="s">
        <v>182</v>
      </c>
      <c r="T46" s="20" t="s">
        <v>182</v>
      </c>
      <c r="U46" s="18" t="s">
        <v>182</v>
      </c>
      <c r="V46" s="20" t="s">
        <v>182</v>
      </c>
      <c r="W46" s="18" t="n">
        <v>355.22533085</v>
      </c>
      <c r="X46" s="20" t="n">
        <v>4.23669102</v>
      </c>
    </row>
    <row r="47" spans="1:24">
      <c r="A47" s="15" t="s">
        <v>222</v>
      </c>
      <c r="B47" s="17" t="n">
        <v>5928</v>
      </c>
      <c r="C47" s="18">
        <f>(148.0/B47*100)</f>
        <v/>
      </c>
      <c r="D47" s="19" t="n">
        <v>5780</v>
      </c>
      <c r="E47" s="18" t="n">
        <v>475.73054797</v>
      </c>
      <c r="F47" s="20" t="n">
        <v>4.11592015</v>
      </c>
      <c r="G47" s="18" t="n">
        <v>438.40794774</v>
      </c>
      <c r="H47" s="20" t="n">
        <v>6.26947895</v>
      </c>
      <c r="I47" s="18" t="n">
        <v>427.19848128</v>
      </c>
      <c r="J47" s="20" t="n">
        <v>5.29335579</v>
      </c>
      <c r="K47" s="18" t="n">
        <v>428.00523168</v>
      </c>
      <c r="L47" s="20" t="n">
        <v>5.06636621</v>
      </c>
      <c r="M47" s="18" t="n">
        <v>434.78521971</v>
      </c>
      <c r="N47" s="20" t="n">
        <v>5.35819606</v>
      </c>
      <c r="O47" s="18" t="n">
        <v>351.05817057</v>
      </c>
      <c r="P47" s="20" t="n">
        <v>12.61946813</v>
      </c>
      <c r="Q47" s="18" t="s">
        <v>182</v>
      </c>
      <c r="R47" s="20" t="s">
        <v>182</v>
      </c>
      <c r="S47" s="18" t="s">
        <v>182</v>
      </c>
      <c r="T47" s="20" t="s">
        <v>182</v>
      </c>
      <c r="U47" s="18" t="s">
        <v>182</v>
      </c>
      <c r="V47" s="20" t="s">
        <v>182</v>
      </c>
      <c r="W47" s="18" t="n">
        <v>387.47802619</v>
      </c>
      <c r="X47" s="20" t="n">
        <v>4.81605205</v>
      </c>
    </row>
    <row r="48" spans="1:24">
      <c r="A48" s="15" t="s">
        <v>223</v>
      </c>
      <c r="B48" s="17" t="n">
        <v>9841</v>
      </c>
      <c r="C48" s="18">
        <f>(19.0/B48*100)</f>
        <v/>
      </c>
      <c r="D48" s="19" t="n">
        <v>9822</v>
      </c>
      <c r="E48" s="18" t="n">
        <v>550.35854184</v>
      </c>
      <c r="F48" s="20" t="n">
        <v>5.14846158</v>
      </c>
      <c r="G48" s="18" t="n">
        <v>526.88947163</v>
      </c>
      <c r="H48" s="20" t="n">
        <v>5.57766109</v>
      </c>
      <c r="I48" s="18" t="n">
        <v>528.86373741</v>
      </c>
      <c r="J48" s="20" t="n">
        <v>6.13813145</v>
      </c>
      <c r="K48" s="18" t="n">
        <v>494.30217744</v>
      </c>
      <c r="L48" s="20" t="n">
        <v>8.9806521</v>
      </c>
      <c r="M48" s="18" t="n">
        <v>485.98731552</v>
      </c>
      <c r="N48" s="20" t="n">
        <v>6.25638735</v>
      </c>
      <c r="O48" s="18" t="n">
        <v>379.37826934</v>
      </c>
      <c r="P48" s="20" t="n">
        <v>11.07715242</v>
      </c>
      <c r="Q48" s="18" t="s">
        <v>182</v>
      </c>
      <c r="R48" s="20" t="s">
        <v>182</v>
      </c>
      <c r="S48" s="18" t="s">
        <v>182</v>
      </c>
      <c r="T48" s="20" t="s">
        <v>182</v>
      </c>
      <c r="U48" s="18" t="s">
        <v>182</v>
      </c>
      <c r="V48" s="20" t="s">
        <v>182</v>
      </c>
      <c r="W48" s="18" t="n">
        <v>472.02565897</v>
      </c>
      <c r="X48" s="20" t="n">
        <v>22.81889016</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(1048.0/B50*100)</f>
        <v/>
      </c>
      <c r="D50" s="19" t="n">
        <v>10747</v>
      </c>
      <c r="E50" s="18" t="n">
        <v>398.21494548</v>
      </c>
      <c r="F50" s="20" t="n">
        <v>2.4785162</v>
      </c>
      <c r="G50" s="18" t="n">
        <v>398.26583125</v>
      </c>
      <c r="H50" s="20" t="n">
        <v>4.60060627</v>
      </c>
      <c r="I50" s="18" t="n">
        <v>395.68270636</v>
      </c>
      <c r="J50" s="20" t="n">
        <v>4.3970435</v>
      </c>
      <c r="K50" s="18" t="n">
        <v>397.0070401</v>
      </c>
      <c r="L50" s="20" t="n">
        <v>4.10951097</v>
      </c>
      <c r="M50" s="18" t="n">
        <v>392.29400212</v>
      </c>
      <c r="N50" s="20" t="n">
        <v>4.52987872</v>
      </c>
      <c r="O50" s="18" t="n">
        <v>309.38214635</v>
      </c>
      <c r="P50" s="20" t="n">
        <v>11.65830352</v>
      </c>
      <c r="Q50" s="18" t="s">
        <v>182</v>
      </c>
      <c r="R50" s="20" t="s">
        <v>182</v>
      </c>
      <c r="S50" s="18" t="s">
        <v>182</v>
      </c>
      <c r="T50" s="20" t="s">
        <v>182</v>
      </c>
      <c r="U50" s="18" t="s">
        <v>182</v>
      </c>
      <c r="V50" s="20" t="s">
        <v>182</v>
      </c>
      <c r="W50" s="18" t="n">
        <v>356.55990273</v>
      </c>
      <c r="X50" s="20" t="n">
        <v>9.07288402</v>
      </c>
    </row>
    <row r="51" spans="1:24">
      <c r="A51" s="15" t="s">
        <v>226</v>
      </c>
      <c r="B51" s="17" t="n">
        <v>6866</v>
      </c>
      <c r="C51" s="18">
        <f>(117.0/B51*100)</f>
        <v/>
      </c>
      <c r="D51" s="19" t="n">
        <v>6749</v>
      </c>
      <c r="E51" s="18" t="n">
        <v>406.12695622</v>
      </c>
      <c r="F51" s="20" t="n">
        <v>3.05863526</v>
      </c>
      <c r="G51" s="18" t="n">
        <v>410.61064337</v>
      </c>
      <c r="H51" s="20" t="n">
        <v>4.54440607</v>
      </c>
      <c r="I51" s="18" t="n">
        <v>405.84074659</v>
      </c>
      <c r="J51" s="20" t="n">
        <v>5.2166049</v>
      </c>
      <c r="K51" s="18" t="n">
        <v>404.92769633</v>
      </c>
      <c r="L51" s="20" t="n">
        <v>4.56728939</v>
      </c>
      <c r="M51" s="18" t="n">
        <v>403.73470389</v>
      </c>
      <c r="N51" s="20" t="n">
        <v>4.74236397</v>
      </c>
      <c r="O51" s="18" t="n">
        <v>338.45012167</v>
      </c>
      <c r="P51" s="20" t="n">
        <v>17.18682088</v>
      </c>
      <c r="Q51" s="18" t="s">
        <v>182</v>
      </c>
      <c r="R51" s="20" t="s">
        <v>182</v>
      </c>
      <c r="S51" s="18" t="n">
        <v>380.5422133</v>
      </c>
      <c r="T51" s="20" t="n">
        <v>4.31283207</v>
      </c>
      <c r="U51" s="18" t="s">
        <v>182</v>
      </c>
      <c r="V51" s="20" t="s">
        <v>182</v>
      </c>
      <c r="W51" s="18" t="n">
        <v>378.32254216</v>
      </c>
      <c r="X51" s="20" t="n">
        <v>5.04231322</v>
      </c>
    </row>
    <row r="52" spans="1:24">
      <c r="A52" s="15" t="s">
        <v>227</v>
      </c>
      <c r="B52" s="17" t="n">
        <v>5809</v>
      </c>
      <c r="C52" s="18">
        <f>(119.0/B52*100)</f>
        <v/>
      </c>
      <c r="D52" s="19" t="n">
        <v>5690</v>
      </c>
      <c r="E52" s="18" t="n">
        <v>478.94199956</v>
      </c>
      <c r="F52" s="20" t="n">
        <v>3.20571604</v>
      </c>
      <c r="G52" s="18" t="n">
        <v>462.07822834</v>
      </c>
      <c r="H52" s="20" t="n">
        <v>4.43062369</v>
      </c>
      <c r="I52" s="18" t="n">
        <v>450.45246676</v>
      </c>
      <c r="J52" s="20" t="n">
        <v>4.77570267</v>
      </c>
      <c r="K52" s="18" t="n">
        <v>451.0099729</v>
      </c>
      <c r="L52" s="20" t="n">
        <v>4.74459305</v>
      </c>
      <c r="M52" s="18" t="n">
        <v>448.44256291</v>
      </c>
      <c r="N52" s="20" t="n">
        <v>4.66457508</v>
      </c>
      <c r="O52" s="18" t="n">
        <v>376.4202098</v>
      </c>
      <c r="P52" s="20" t="n">
        <v>22.91895151</v>
      </c>
      <c r="Q52" s="18" t="s">
        <v>182</v>
      </c>
      <c r="R52" s="20" t="s">
        <v>182</v>
      </c>
      <c r="S52" s="18" t="s">
        <v>182</v>
      </c>
      <c r="T52" s="20" t="s">
        <v>182</v>
      </c>
      <c r="U52" s="18" t="s">
        <v>182</v>
      </c>
      <c r="V52" s="20" t="s">
        <v>182</v>
      </c>
      <c r="W52" s="18" t="n">
        <v>384.71055705</v>
      </c>
      <c r="X52" s="20" t="n">
        <v>7.00364416</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(469.0/B54*100)</f>
        <v/>
      </c>
      <c r="D54" s="19" t="n">
        <v>4271</v>
      </c>
      <c r="E54" s="18" t="n">
        <v>344.5016132</v>
      </c>
      <c r="F54" s="20" t="n">
        <v>4.10218458</v>
      </c>
      <c r="G54" s="18" t="n">
        <v>334.05488151</v>
      </c>
      <c r="H54" s="20" t="n">
        <v>4.61413887</v>
      </c>
      <c r="I54" s="18" t="n">
        <v>326.42940117</v>
      </c>
      <c r="J54" s="20" t="n">
        <v>5.95676875</v>
      </c>
      <c r="K54" s="18" t="n">
        <v>324.90291977</v>
      </c>
      <c r="L54" s="20" t="n">
        <v>4.9747313</v>
      </c>
      <c r="M54" s="18" t="n">
        <v>348.54619496</v>
      </c>
      <c r="N54" s="20" t="n">
        <v>4.42947884</v>
      </c>
      <c r="O54" s="18" t="n">
        <v>287.6604697</v>
      </c>
      <c r="P54" s="20" t="n">
        <v>9.120625710000001</v>
      </c>
      <c r="Q54" s="18" t="s">
        <v>182</v>
      </c>
      <c r="R54" s="20" t="s">
        <v>182</v>
      </c>
      <c r="S54" s="18" t="s">
        <v>182</v>
      </c>
      <c r="T54" s="20" t="s">
        <v>182</v>
      </c>
      <c r="U54" s="18" t="s">
        <v>182</v>
      </c>
      <c r="V54" s="20" t="s">
        <v>182</v>
      </c>
      <c r="W54" s="18" t="n">
        <v>287.93833563</v>
      </c>
      <c r="X54" s="20" t="n">
        <v>4.55017563</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560.03920554</v>
      </c>
      <c r="F56" s="20" t="n">
        <v>3.27098437</v>
      </c>
      <c r="G56" s="18" t="n">
        <v>554.49838511</v>
      </c>
      <c r="H56" s="20" t="n">
        <v>4.54265881</v>
      </c>
      <c r="I56" s="18" t="n">
        <v>538.21586063</v>
      </c>
      <c r="J56" s="20" t="n">
        <v>5.06805755</v>
      </c>
      <c r="K56" s="18" t="n">
        <v>530.04606802</v>
      </c>
      <c r="L56" s="20" t="n">
        <v>6.09906417</v>
      </c>
      <c r="M56" s="18" t="n">
        <v>511.23114162</v>
      </c>
      <c r="N56" s="20" t="n">
        <v>5.43968666</v>
      </c>
      <c r="O56" s="18" t="n">
        <v>469.66514609</v>
      </c>
      <c r="P56" s="20" t="n">
        <v>16.61451933</v>
      </c>
      <c r="Q56" s="18" t="s">
        <v>182</v>
      </c>
      <c r="R56" s="20" t="s">
        <v>182</v>
      </c>
      <c r="S56" s="18" t="s">
        <v>182</v>
      </c>
      <c r="T56" s="20" t="s">
        <v>182</v>
      </c>
      <c r="U56" s="18" t="s">
        <v>182</v>
      </c>
      <c r="V56" s="20" t="s">
        <v>182</v>
      </c>
      <c r="W56" s="18" t="n">
        <v>509.61704476</v>
      </c>
      <c r="X56" s="20" t="n">
        <v>16.70816361</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(263.0/B61*100)</f>
        <v/>
      </c>
      <c r="D61" s="19" t="n">
        <v>6262</v>
      </c>
      <c r="E61" s="18" t="n">
        <v>497.32467308</v>
      </c>
      <c r="F61" s="20" t="n">
        <v>2.53899486</v>
      </c>
      <c r="G61" s="18" t="n">
        <v>469.2064875</v>
      </c>
      <c r="H61" s="20" t="n">
        <v>4.39622962</v>
      </c>
      <c r="I61" s="18" t="n">
        <v>458.48061225</v>
      </c>
      <c r="J61" s="20" t="n">
        <v>4.67207107</v>
      </c>
      <c r="K61" s="18" t="n">
        <v>463.35216677</v>
      </c>
      <c r="L61" s="20" t="n">
        <v>5.60866065</v>
      </c>
      <c r="M61" s="18" t="n">
        <v>451.44640394</v>
      </c>
      <c r="N61" s="20" t="n">
        <v>4.66244978</v>
      </c>
      <c r="O61" s="18" t="n">
        <v>412.79041495</v>
      </c>
      <c r="P61" s="20" t="n">
        <v>15.55189954</v>
      </c>
      <c r="Q61" s="18" t="s">
        <v>182</v>
      </c>
      <c r="R61" s="20" t="s">
        <v>182</v>
      </c>
      <c r="S61" s="18" t="s">
        <v>182</v>
      </c>
      <c r="T61" s="20" t="s">
        <v>182</v>
      </c>
      <c r="U61" s="18" t="s">
        <v>182</v>
      </c>
      <c r="V61" s="20" t="s">
        <v>182</v>
      </c>
      <c r="W61" s="18" t="n">
        <v>404.23069034</v>
      </c>
      <c r="X61" s="20" t="n">
        <v>8.717825189999999</v>
      </c>
    </row>
    <row r="62" spans="1:24">
      <c r="A62" s="15" t="s">
        <v>237</v>
      </c>
      <c r="B62" s="17" t="n">
        <v>4476</v>
      </c>
      <c r="C62" s="18">
        <f>(5.0/B62*100)</f>
        <v/>
      </c>
      <c r="D62" s="19" t="n">
        <v>4471</v>
      </c>
      <c r="E62" s="18" t="n">
        <v>551.32990951</v>
      </c>
      <c r="F62" s="20" t="n">
        <v>1.62776292</v>
      </c>
      <c r="G62" s="18" t="n">
        <v>545.60044992</v>
      </c>
      <c r="H62" s="20" t="n">
        <v>3.17149561</v>
      </c>
      <c r="I62" s="18" t="n">
        <v>537.87643844</v>
      </c>
      <c r="J62" s="20" t="n">
        <v>3.82262738</v>
      </c>
      <c r="K62" s="18" t="n">
        <v>537.00508283</v>
      </c>
      <c r="L62" s="20" t="n">
        <v>4.44827562</v>
      </c>
      <c r="M62" s="18" t="n">
        <v>522.19920081</v>
      </c>
      <c r="N62" s="20" t="n">
        <v>4.10899134</v>
      </c>
      <c r="O62" s="18" t="n">
        <v>492.5715519</v>
      </c>
      <c r="P62" s="20" t="n">
        <v>17.55575261</v>
      </c>
      <c r="Q62" s="18" t="s">
        <v>182</v>
      </c>
      <c r="R62" s="20" t="s">
        <v>182</v>
      </c>
      <c r="S62" s="18" t="s">
        <v>182</v>
      </c>
      <c r="T62" s="20" t="s">
        <v>182</v>
      </c>
      <c r="U62" s="18" t="s">
        <v>182</v>
      </c>
      <c r="V62" s="20" t="s">
        <v>182</v>
      </c>
      <c r="W62" s="18" t="n">
        <v>528.94377363</v>
      </c>
      <c r="X62" s="20" t="n">
        <v>20.47379993</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(35.0/B67*100)</f>
        <v/>
      </c>
      <c r="D67" s="19" t="n">
        <v>6936</v>
      </c>
      <c r="E67" s="18" t="n">
        <v>387.78305525</v>
      </c>
      <c r="F67" s="20" t="n">
        <v>2.88072174</v>
      </c>
      <c r="G67" s="18" t="n">
        <v>403.49067076</v>
      </c>
      <c r="H67" s="20" t="n">
        <v>4.52523975</v>
      </c>
      <c r="I67" s="18" t="n">
        <v>398.0946197</v>
      </c>
      <c r="J67" s="20" t="n">
        <v>4.43296943</v>
      </c>
      <c r="K67" s="18" t="n">
        <v>397.29664307</v>
      </c>
      <c r="L67" s="20" t="n">
        <v>5.27384441</v>
      </c>
      <c r="M67" s="18" t="n">
        <v>393.89537384</v>
      </c>
      <c r="N67" s="20" t="n">
        <v>7.70922452</v>
      </c>
      <c r="O67" s="18" t="n">
        <v>303.84785217</v>
      </c>
      <c r="P67" s="20" t="n">
        <v>8.663461910000001</v>
      </c>
      <c r="Q67" s="18" t="s">
        <v>182</v>
      </c>
      <c r="R67" s="20" t="s">
        <v>182</v>
      </c>
      <c r="S67" s="18" t="s">
        <v>182</v>
      </c>
      <c r="T67" s="20" t="s">
        <v>182</v>
      </c>
      <c r="U67" s="18" t="s">
        <v>182</v>
      </c>
      <c r="V67" s="20" t="s">
        <v>182</v>
      </c>
      <c r="W67" s="18" t="n">
        <v>304.35059372</v>
      </c>
      <c r="X67" s="20" t="n">
        <v>12.37742299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510.4569638</v>
      </c>
      <c r="F70" s="20" t="n">
        <v>2.8734496</v>
      </c>
      <c r="G70" s="18" t="n">
        <v>485.26039729</v>
      </c>
      <c r="H70" s="20" t="n">
        <v>5.22384731</v>
      </c>
      <c r="I70" s="18" t="n">
        <v>484.24968186</v>
      </c>
      <c r="J70" s="20" t="n">
        <v>6.69401907</v>
      </c>
      <c r="K70" s="18" t="n">
        <v>482.9994696</v>
      </c>
      <c r="L70" s="20" t="n">
        <v>5.57065918</v>
      </c>
      <c r="M70" s="18" t="n">
        <v>484.22235025</v>
      </c>
      <c r="N70" s="20" t="n">
        <v>5.80899896</v>
      </c>
      <c r="O70" s="18" t="n">
        <v>454.95534387</v>
      </c>
      <c r="P70" s="20" t="n">
        <v>16.73197951</v>
      </c>
      <c r="Q70" s="18" t="s">
        <v>182</v>
      </c>
      <c r="R70" s="20" t="s">
        <v>182</v>
      </c>
      <c r="S70" s="18" t="s">
        <v>182</v>
      </c>
      <c r="T70" s="20" t="s">
        <v>182</v>
      </c>
      <c r="U70" s="18" t="s">
        <v>182</v>
      </c>
      <c r="V70" s="20" t="s">
        <v>182</v>
      </c>
      <c r="W70" s="18" t="n">
        <v>433.67804255</v>
      </c>
      <c r="X70" s="20" t="n">
        <v>7.64175306</v>
      </c>
    </row>
    <row r="71" spans="1:24">
      <c r="A71" s="15" t="s">
        <v>246</v>
      </c>
      <c r="B71" s="17" t="n">
        <v>6115</v>
      </c>
      <c r="C71" s="18">
        <f>(116.0/B71*100)</f>
        <v/>
      </c>
      <c r="D71" s="19" t="n">
        <v>5999</v>
      </c>
      <c r="E71" s="18" t="n">
        <v>581.4567643399999</v>
      </c>
      <c r="F71" s="20" t="n">
        <v>1.80477811</v>
      </c>
      <c r="G71" s="18" t="n">
        <v>554.39533637</v>
      </c>
      <c r="H71" s="20" t="n">
        <v>4.36884564</v>
      </c>
      <c r="I71" s="18" t="n">
        <v>534.12957711</v>
      </c>
      <c r="J71" s="20" t="n">
        <v>5.38009409</v>
      </c>
      <c r="K71" s="18" t="n">
        <v>527.2900270600001</v>
      </c>
      <c r="L71" s="20" t="n">
        <v>4.98592368</v>
      </c>
      <c r="M71" s="18" t="n">
        <v>529.35636014</v>
      </c>
      <c r="N71" s="20" t="n">
        <v>6.04058349</v>
      </c>
      <c r="O71" s="18" t="n">
        <v>478.19921099</v>
      </c>
      <c r="P71" s="20" t="n">
        <v>17.49214051</v>
      </c>
      <c r="Q71" s="18" t="s">
        <v>182</v>
      </c>
      <c r="R71" s="20" t="s">
        <v>182</v>
      </c>
      <c r="S71" s="18" t="s">
        <v>182</v>
      </c>
      <c r="T71" s="20" t="s">
        <v>182</v>
      </c>
      <c r="U71" s="18" t="s">
        <v>182</v>
      </c>
      <c r="V71" s="20" t="s">
        <v>182</v>
      </c>
      <c r="W71" s="18" t="n">
        <v>512.01638564</v>
      </c>
      <c r="X71" s="20" t="n">
        <v>11.99686414</v>
      </c>
    </row>
    <row r="72" spans="1:24">
      <c r="A72" s="15" t="s">
        <v>247</v>
      </c>
      <c r="B72" s="17" t="n">
        <v>7708</v>
      </c>
      <c r="C72" s="18">
        <f>(8.0/B72*100)</f>
        <v/>
      </c>
      <c r="D72" s="19" t="n">
        <v>7700</v>
      </c>
      <c r="E72" s="18" t="n">
        <v>556.32526491</v>
      </c>
      <c r="F72" s="20" t="n">
        <v>3.59580954</v>
      </c>
      <c r="G72" s="18" t="n">
        <v>543.62293043</v>
      </c>
      <c r="H72" s="20" t="n">
        <v>4.64058373</v>
      </c>
      <c r="I72" s="18" t="n">
        <v>537.80255429</v>
      </c>
      <c r="J72" s="20" t="n">
        <v>4.2605789</v>
      </c>
      <c r="K72" s="18" t="n">
        <v>521.67405738</v>
      </c>
      <c r="L72" s="20" t="n">
        <v>6.02345909</v>
      </c>
      <c r="M72" s="18" t="n">
        <v>495.18456385</v>
      </c>
      <c r="N72" s="20" t="n">
        <v>5.23484085</v>
      </c>
      <c r="O72" s="18" t="n">
        <v>397.26229727</v>
      </c>
      <c r="P72" s="20" t="n">
        <v>19.0006931</v>
      </c>
      <c r="Q72" s="18" t="s">
        <v>182</v>
      </c>
      <c r="R72" s="20" t="s">
        <v>182</v>
      </c>
      <c r="S72" s="18" t="s">
        <v>182</v>
      </c>
      <c r="T72" s="20" t="s">
        <v>182</v>
      </c>
      <c r="U72" s="18" t="s">
        <v>182</v>
      </c>
      <c r="V72" s="20" t="s">
        <v>182</v>
      </c>
      <c r="W72" s="18" t="n">
        <v>417.58966883</v>
      </c>
      <c r="X72" s="20" t="n">
        <v>26.16383269</v>
      </c>
    </row>
    <row r="73" spans="1:24">
      <c r="A73" s="15" t="s">
        <v>248</v>
      </c>
      <c r="B73" s="17" t="n">
        <v>8249</v>
      </c>
      <c r="C73" s="18">
        <f>(236.0/B73*100)</f>
        <v/>
      </c>
      <c r="D73" s="19" t="n">
        <v>8013</v>
      </c>
      <c r="E73" s="18" t="n">
        <v>422.81379799</v>
      </c>
      <c r="F73" s="20" t="n">
        <v>3.724915</v>
      </c>
      <c r="G73" s="18" t="n">
        <v>418.01598892</v>
      </c>
      <c r="H73" s="20" t="n">
        <v>4.47100813</v>
      </c>
      <c r="I73" s="18" t="n">
        <v>411.97199323</v>
      </c>
      <c r="J73" s="20" t="n">
        <v>4.48550739</v>
      </c>
      <c r="K73" s="18" t="n">
        <v>411.38367305</v>
      </c>
      <c r="L73" s="20" t="n">
        <v>5.26718652</v>
      </c>
      <c r="M73" s="18" t="n">
        <v>415.60008135</v>
      </c>
      <c r="N73" s="20" t="n">
        <v>3.87753035</v>
      </c>
      <c r="O73" s="18" t="n">
        <v>373.56292305</v>
      </c>
      <c r="P73" s="20" t="n">
        <v>8.33863586</v>
      </c>
      <c r="Q73" s="18" t="s">
        <v>182</v>
      </c>
      <c r="R73" s="20" t="s">
        <v>182</v>
      </c>
      <c r="S73" s="18" t="s">
        <v>182</v>
      </c>
      <c r="T73" s="20" t="s">
        <v>182</v>
      </c>
      <c r="U73" s="18" t="s">
        <v>182</v>
      </c>
      <c r="V73" s="20" t="s">
        <v>182</v>
      </c>
      <c r="W73" s="18" t="n">
        <v>381.51699138</v>
      </c>
      <c r="X73" s="20" t="n">
        <v>10.30217412</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(277.0/B77*100)</f>
        <v/>
      </c>
      <c r="D77" s="19" t="n">
        <v>5785</v>
      </c>
      <c r="E77" s="18" t="n">
        <v>437.64420548</v>
      </c>
      <c r="F77" s="20" t="n">
        <v>3.08175566</v>
      </c>
      <c r="G77" s="18" t="n">
        <v>440.09153997</v>
      </c>
      <c r="H77" s="20" t="n">
        <v>4.78281712</v>
      </c>
      <c r="I77" s="18" t="n">
        <v>438.28249913</v>
      </c>
      <c r="J77" s="20" t="n">
        <v>4.56250187</v>
      </c>
      <c r="K77" s="18" t="n">
        <v>413.79723084</v>
      </c>
      <c r="L77" s="20" t="n">
        <v>4.97594815</v>
      </c>
      <c r="M77" s="18" t="n">
        <v>409.64789075</v>
      </c>
      <c r="N77" s="20" t="n">
        <v>5.09754487</v>
      </c>
      <c r="O77" s="18" t="n">
        <v>351.09429102</v>
      </c>
      <c r="P77" s="20" t="n">
        <v>14.79109672</v>
      </c>
      <c r="Q77" s="18" t="s">
        <v>182</v>
      </c>
      <c r="R77" s="20" t="s">
        <v>182</v>
      </c>
      <c r="S77" s="18" t="s">
        <v>182</v>
      </c>
      <c r="T77" s="20" t="s">
        <v>182</v>
      </c>
      <c r="U77" s="18" t="s">
        <v>182</v>
      </c>
      <c r="V77" s="20" t="s">
        <v>182</v>
      </c>
      <c r="W77" s="18" t="n">
        <v>360.5245546</v>
      </c>
      <c r="X77" s="20" t="n">
        <v>4.31554777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322</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469.57070462</v>
      </c>
      <c r="F7" s="20" t="n">
        <v>5.96557063</v>
      </c>
      <c r="G7" s="18" t="n">
        <v>500.08345882</v>
      </c>
      <c r="H7" s="20" t="n">
        <v>6.03174755</v>
      </c>
      <c r="I7" s="18" t="n">
        <v>497.52899769</v>
      </c>
      <c r="J7" s="20" t="n">
        <v>2.76933051</v>
      </c>
      <c r="K7" s="18" t="n">
        <v>503.37321918</v>
      </c>
      <c r="L7" s="20" t="n">
        <v>2.77709897</v>
      </c>
      <c r="M7" s="18" t="n">
        <v>501.86358622</v>
      </c>
      <c r="N7" s="20" t="n">
        <v>2.60768477</v>
      </c>
      <c r="O7" s="18" t="n">
        <v>388.11866311</v>
      </c>
      <c r="P7" s="20" t="n">
        <v>15.08149247</v>
      </c>
      <c r="Q7" s="18" t="s">
        <v>182</v>
      </c>
      <c r="R7" s="20" t="s">
        <v>182</v>
      </c>
      <c r="S7" s="18" t="s">
        <v>182</v>
      </c>
      <c r="T7" s="20" t="s">
        <v>182</v>
      </c>
      <c r="U7" s="18" t="s">
        <v>182</v>
      </c>
      <c r="V7" s="20" t="s">
        <v>182</v>
      </c>
      <c r="W7" s="18" t="n">
        <v>443.85422718</v>
      </c>
      <c r="X7" s="20" t="n">
        <v>6.47811857</v>
      </c>
    </row>
    <row r="8" spans="1:24">
      <c r="A8" s="15" t="s">
        <v>183</v>
      </c>
      <c r="B8" s="17" t="n">
        <v>7007</v>
      </c>
      <c r="C8" s="18">
        <f>(143.0/B8*100)</f>
        <v/>
      </c>
      <c r="D8" s="19" t="n">
        <v>6864</v>
      </c>
      <c r="E8" s="18" t="n">
        <v>450.53848163</v>
      </c>
      <c r="F8" s="20" t="n">
        <v>6.90746719</v>
      </c>
      <c r="G8" s="18" t="n">
        <v>493.46749212</v>
      </c>
      <c r="H8" s="20" t="n">
        <v>8.3595463</v>
      </c>
      <c r="I8" s="18" t="n">
        <v>503.9945688</v>
      </c>
      <c r="J8" s="20" t="n">
        <v>4.32158696</v>
      </c>
      <c r="K8" s="18" t="n">
        <v>513.98875909</v>
      </c>
      <c r="L8" s="20" t="n">
        <v>3.81037747</v>
      </c>
      <c r="M8" s="18" t="n">
        <v>503.56542772</v>
      </c>
      <c r="N8" s="20" t="n">
        <v>3.10371948</v>
      </c>
      <c r="O8" s="18" t="n">
        <v>431.33135579</v>
      </c>
      <c r="P8" s="20" t="n">
        <v>28.63360248</v>
      </c>
      <c r="Q8" s="18" t="s">
        <v>182</v>
      </c>
      <c r="R8" s="20" t="s">
        <v>182</v>
      </c>
      <c r="S8" s="18" t="n">
        <v>301.63126691</v>
      </c>
      <c r="T8" s="20" t="n">
        <v>25.14921031</v>
      </c>
      <c r="U8" s="18" t="s">
        <v>182</v>
      </c>
      <c r="V8" s="20" t="s">
        <v>182</v>
      </c>
      <c r="W8" s="18" t="n">
        <v>413.17588038</v>
      </c>
      <c r="X8" s="20" t="n">
        <v>8.15184752</v>
      </c>
    </row>
    <row r="9" spans="1:24">
      <c r="A9" s="15" t="s">
        <v>184</v>
      </c>
      <c r="B9" s="17" t="n">
        <v>9651</v>
      </c>
      <c r="C9" s="18">
        <f>(547.0/B9*100)</f>
        <v/>
      </c>
      <c r="D9" s="19" t="n">
        <v>9104</v>
      </c>
      <c r="E9" s="18" t="n">
        <v>467.96702008</v>
      </c>
      <c r="F9" s="20" t="n">
        <v>5.61846459</v>
      </c>
      <c r="G9" s="18" t="n">
        <v>505.20184728</v>
      </c>
      <c r="H9" s="20" t="n">
        <v>7.17370641</v>
      </c>
      <c r="I9" s="18" t="n">
        <v>527.91253685</v>
      </c>
      <c r="J9" s="20" t="n">
        <v>3.60901526</v>
      </c>
      <c r="K9" s="18" t="n">
        <v>529.06277835</v>
      </c>
      <c r="L9" s="20" t="n">
        <v>2.89963215</v>
      </c>
      <c r="M9" s="18" t="n">
        <v>513.06847203</v>
      </c>
      <c r="N9" s="20" t="n">
        <v>2.58092751</v>
      </c>
      <c r="O9" s="18" t="n">
        <v>434.12804464</v>
      </c>
      <c r="P9" s="20" t="n">
        <v>42.04427122</v>
      </c>
      <c r="Q9" s="18" t="s">
        <v>182</v>
      </c>
      <c r="R9" s="20" t="s">
        <v>182</v>
      </c>
      <c r="S9" s="18" t="n">
        <v>357.98454354</v>
      </c>
      <c r="T9" s="20" t="n">
        <v>11.51846445</v>
      </c>
      <c r="U9" s="18" t="s">
        <v>182</v>
      </c>
      <c r="V9" s="20" t="s">
        <v>182</v>
      </c>
      <c r="W9" s="18" t="n">
        <v>425.49023867</v>
      </c>
      <c r="X9" s="20" t="n">
        <v>6.58884767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(114.0/B11*100)</f>
        <v/>
      </c>
      <c r="D11" s="19" t="n">
        <v>6939</v>
      </c>
      <c r="E11" s="18" t="n">
        <v>379.85626958</v>
      </c>
      <c r="F11" s="20" t="n">
        <v>5.33874665</v>
      </c>
      <c r="G11" s="18" t="n">
        <v>388.6014947</v>
      </c>
      <c r="H11" s="20" t="n">
        <v>5.87606813</v>
      </c>
      <c r="I11" s="18" t="n">
        <v>424.70502503</v>
      </c>
      <c r="J11" s="20" t="n">
        <v>3.22678468</v>
      </c>
      <c r="K11" s="18" t="n">
        <v>437.52611124</v>
      </c>
      <c r="L11" s="20" t="n">
        <v>3.33575253</v>
      </c>
      <c r="M11" s="18" t="n">
        <v>435.84498447</v>
      </c>
      <c r="N11" s="20" t="n">
        <v>3.41967671</v>
      </c>
      <c r="O11" s="18" t="n">
        <v>327.62067624</v>
      </c>
      <c r="P11" s="20" t="n">
        <v>23.85874784</v>
      </c>
      <c r="Q11" s="18" t="s">
        <v>182</v>
      </c>
      <c r="R11" s="20" t="s">
        <v>182</v>
      </c>
      <c r="S11" s="18" t="s">
        <v>182</v>
      </c>
      <c r="T11" s="20" t="s">
        <v>182</v>
      </c>
      <c r="U11" s="18" t="s">
        <v>182</v>
      </c>
      <c r="V11" s="20" t="s">
        <v>182</v>
      </c>
      <c r="W11" s="18" t="n">
        <v>373.2631952</v>
      </c>
      <c r="X11" s="20" t="n">
        <v>8.036579550000001</v>
      </c>
    </row>
    <row r="12" spans="1:24">
      <c r="A12" s="15" t="s">
        <v>187</v>
      </c>
      <c r="B12" s="17" t="n">
        <v>6894</v>
      </c>
      <c r="C12" s="18">
        <f>(127.0/B12*100)</f>
        <v/>
      </c>
      <c r="D12" s="19" t="n">
        <v>6767</v>
      </c>
      <c r="E12" s="18" t="n">
        <v>435.59629536</v>
      </c>
      <c r="F12" s="20" t="n">
        <v>6.11424493</v>
      </c>
      <c r="G12" s="18" t="n">
        <v>478.25686214</v>
      </c>
      <c r="H12" s="20" t="n">
        <v>6.76824439</v>
      </c>
      <c r="I12" s="18" t="n">
        <v>507.49415409</v>
      </c>
      <c r="J12" s="20" t="n">
        <v>4.35223598</v>
      </c>
      <c r="K12" s="18" t="n">
        <v>509.99543071</v>
      </c>
      <c r="L12" s="20" t="n">
        <v>2.89701485</v>
      </c>
      <c r="M12" s="18" t="n">
        <v>502.12341285</v>
      </c>
      <c r="N12" s="20" t="n">
        <v>2.42445273</v>
      </c>
      <c r="O12" s="18" t="n">
        <v>428.30653466</v>
      </c>
      <c r="P12" s="20" t="n">
        <v>25.45177241</v>
      </c>
      <c r="Q12" s="18" t="s">
        <v>182</v>
      </c>
      <c r="R12" s="20" t="s">
        <v>182</v>
      </c>
      <c r="S12" s="18" t="n">
        <v>340.98506961</v>
      </c>
      <c r="T12" s="20" t="n">
        <v>12.52444664</v>
      </c>
      <c r="U12" s="18" t="s">
        <v>182</v>
      </c>
      <c r="V12" s="20" t="s">
        <v>182</v>
      </c>
      <c r="W12" s="18" t="n">
        <v>409.50098061</v>
      </c>
      <c r="X12" s="20" t="n">
        <v>8.010261809999999</v>
      </c>
    </row>
    <row r="13" spans="1:24">
      <c r="A13" s="15" t="s">
        <v>188</v>
      </c>
      <c r="B13" s="17" t="n">
        <v>7161</v>
      </c>
      <c r="C13" s="18">
        <f>(315.0/B13*100)</f>
        <v/>
      </c>
      <c r="D13" s="19" t="n">
        <v>6846</v>
      </c>
      <c r="E13" s="18" t="n">
        <v>492.26965999</v>
      </c>
      <c r="F13" s="20" t="n">
        <v>6.19517749</v>
      </c>
      <c r="G13" s="18" t="n">
        <v>520.22055628</v>
      </c>
      <c r="H13" s="20" t="n">
        <v>6.14391242</v>
      </c>
      <c r="I13" s="18" t="n">
        <v>516.075797</v>
      </c>
      <c r="J13" s="20" t="n">
        <v>3.08869013</v>
      </c>
      <c r="K13" s="18" t="n">
        <v>528.80087582</v>
      </c>
      <c r="L13" s="20" t="n">
        <v>3.34824974</v>
      </c>
      <c r="M13" s="18" t="n">
        <v>517.65564384</v>
      </c>
      <c r="N13" s="20" t="n">
        <v>2.82403563</v>
      </c>
      <c r="O13" s="18" t="n">
        <v>403.46505939</v>
      </c>
      <c r="P13" s="20" t="n">
        <v>16.7949963</v>
      </c>
      <c r="Q13" s="18" t="s">
        <v>182</v>
      </c>
      <c r="R13" s="20" t="s">
        <v>182</v>
      </c>
      <c r="S13" s="18" t="n">
        <v>447.51533769</v>
      </c>
      <c r="T13" s="20" t="n">
        <v>5.97365007</v>
      </c>
      <c r="U13" s="18" t="s">
        <v>182</v>
      </c>
      <c r="V13" s="20" t="s">
        <v>182</v>
      </c>
      <c r="W13" s="18" t="n">
        <v>439.35419339</v>
      </c>
      <c r="X13" s="20" t="n">
        <v>6.43631942</v>
      </c>
    </row>
    <row r="14" spans="1:24">
      <c r="A14" s="15" t="s">
        <v>189</v>
      </c>
      <c r="B14" s="17" t="n">
        <v>5587</v>
      </c>
      <c r="C14" s="18">
        <f>(192.0/B14*100)</f>
        <v/>
      </c>
      <c r="D14" s="19" t="n">
        <v>5395</v>
      </c>
      <c r="E14" s="18" t="n">
        <v>472.56629079</v>
      </c>
      <c r="F14" s="20" t="n">
        <v>8.198944839999999</v>
      </c>
      <c r="G14" s="18" t="n">
        <v>499.34569138</v>
      </c>
      <c r="H14" s="20" t="n">
        <v>8.08057734</v>
      </c>
      <c r="I14" s="18" t="n">
        <v>525.01465524</v>
      </c>
      <c r="J14" s="20" t="n">
        <v>3.95785736</v>
      </c>
      <c r="K14" s="18" t="n">
        <v>521.35761381</v>
      </c>
      <c r="L14" s="20" t="n">
        <v>2.86879966</v>
      </c>
      <c r="M14" s="18" t="n">
        <v>526.12123146</v>
      </c>
      <c r="N14" s="20" t="n">
        <v>2.29207937</v>
      </c>
      <c r="O14" s="18" t="n">
        <v>422.7798821</v>
      </c>
      <c r="P14" s="20" t="n">
        <v>14.90176457</v>
      </c>
      <c r="Q14" s="18" t="s">
        <v>182</v>
      </c>
      <c r="R14" s="20" t="s">
        <v>182</v>
      </c>
      <c r="S14" s="18" t="s">
        <v>182</v>
      </c>
      <c r="T14" s="20" t="s">
        <v>182</v>
      </c>
      <c r="U14" s="18" t="s">
        <v>182</v>
      </c>
      <c r="V14" s="20" t="s">
        <v>182</v>
      </c>
      <c r="W14" s="18" t="n">
        <v>469.85757895</v>
      </c>
      <c r="X14" s="20" t="n">
        <v>9.98850747</v>
      </c>
    </row>
    <row r="15" spans="1:24">
      <c r="A15" s="15" t="s">
        <v>190</v>
      </c>
      <c r="B15" s="17" t="n">
        <v>5882</v>
      </c>
      <c r="C15" s="18">
        <f>(145.0/B15*100)</f>
        <v/>
      </c>
      <c r="D15" s="19" t="n">
        <v>5737</v>
      </c>
      <c r="E15" s="18" t="n">
        <v>478.35683457</v>
      </c>
      <c r="F15" s="20" t="n">
        <v>10.01272894</v>
      </c>
      <c r="G15" s="18" t="n">
        <v>504.66623672</v>
      </c>
      <c r="H15" s="20" t="n">
        <v>8.185987129999999</v>
      </c>
      <c r="I15" s="18" t="n">
        <v>515.7611778</v>
      </c>
      <c r="J15" s="20" t="n">
        <v>4.68901159</v>
      </c>
      <c r="K15" s="18" t="n">
        <v>516.95339996</v>
      </c>
      <c r="L15" s="20" t="n">
        <v>2.68975147</v>
      </c>
      <c r="M15" s="18" t="n">
        <v>517.9760314599999</v>
      </c>
      <c r="N15" s="20" t="n">
        <v>2.34596476</v>
      </c>
      <c r="O15" s="18" t="n">
        <v>390.64671061</v>
      </c>
      <c r="P15" s="20" t="n">
        <v>25.21597104</v>
      </c>
      <c r="Q15" s="18" t="s">
        <v>182</v>
      </c>
      <c r="R15" s="20" t="s">
        <v>182</v>
      </c>
      <c r="S15" s="18" t="n">
        <v>368.85220715</v>
      </c>
      <c r="T15" s="20" t="n">
        <v>14.5875493</v>
      </c>
      <c r="U15" s="18" t="s">
        <v>182</v>
      </c>
      <c r="V15" s="20" t="s">
        <v>182</v>
      </c>
      <c r="W15" s="18" t="n">
        <v>453.40669881</v>
      </c>
      <c r="X15" s="20" t="n">
        <v>8.92245599</v>
      </c>
    </row>
    <row r="16" spans="1:24">
      <c r="A16" s="15" t="s">
        <v>191</v>
      </c>
      <c r="B16" s="17" t="n">
        <v>6108</v>
      </c>
      <c r="C16" s="18">
        <f>(258.0/B16*100)</f>
        <v/>
      </c>
      <c r="D16" s="19" t="n">
        <v>5850</v>
      </c>
      <c r="E16" s="18" t="n">
        <v>454.68921365</v>
      </c>
      <c r="F16" s="20" t="n">
        <v>7.03408279</v>
      </c>
      <c r="G16" s="18" t="n">
        <v>484.84596938</v>
      </c>
      <c r="H16" s="20" t="n">
        <v>6.55148733</v>
      </c>
      <c r="I16" s="18" t="n">
        <v>510.02728431</v>
      </c>
      <c r="J16" s="20" t="n">
        <v>3.73390138</v>
      </c>
      <c r="K16" s="18" t="n">
        <v>512.52396069</v>
      </c>
      <c r="L16" s="20" t="n">
        <v>3.31869202</v>
      </c>
      <c r="M16" s="18" t="n">
        <v>503.50777824</v>
      </c>
      <c r="N16" s="20" t="n">
        <v>2.77859658</v>
      </c>
      <c r="O16" s="18" t="n">
        <v>357.17090442</v>
      </c>
      <c r="P16" s="20" t="n">
        <v>17.03892866</v>
      </c>
      <c r="Q16" s="18" t="s">
        <v>182</v>
      </c>
      <c r="R16" s="20" t="s">
        <v>182</v>
      </c>
      <c r="S16" s="18" t="s">
        <v>182</v>
      </c>
      <c r="T16" s="20" t="s">
        <v>182</v>
      </c>
      <c r="U16" s="18" t="s">
        <v>182</v>
      </c>
      <c r="V16" s="20" t="s">
        <v>182</v>
      </c>
      <c r="W16" s="18" t="n">
        <v>398.77849168</v>
      </c>
      <c r="X16" s="20" t="n">
        <v>7.57608239</v>
      </c>
    </row>
    <row r="17" spans="1:24">
      <c r="A17" s="15" t="s">
        <v>192</v>
      </c>
      <c r="B17" s="17" t="n">
        <v>6504</v>
      </c>
      <c r="C17" s="18">
        <f>(784.0/B17*100)</f>
        <v/>
      </c>
      <c r="D17" s="19" t="n">
        <v>5720</v>
      </c>
      <c r="E17" s="18" t="n">
        <v>487.72997983</v>
      </c>
      <c r="F17" s="20" t="n">
        <v>6.52101655</v>
      </c>
      <c r="G17" s="18" t="n">
        <v>509.00791574</v>
      </c>
      <c r="H17" s="20" t="n">
        <v>7.26721522</v>
      </c>
      <c r="I17" s="18" t="n">
        <v>518.31338166</v>
      </c>
      <c r="J17" s="20" t="n">
        <v>4.72706061</v>
      </c>
      <c r="K17" s="18" t="n">
        <v>522.53962538</v>
      </c>
      <c r="L17" s="20" t="n">
        <v>3.86331569</v>
      </c>
      <c r="M17" s="18" t="n">
        <v>514.46537753</v>
      </c>
      <c r="N17" s="20" t="n">
        <v>3.40903764</v>
      </c>
      <c r="O17" s="18" t="s">
        <v>182</v>
      </c>
      <c r="P17" s="20" t="s">
        <v>182</v>
      </c>
      <c r="Q17" s="18" t="s">
        <v>182</v>
      </c>
      <c r="R17" s="20" t="s">
        <v>182</v>
      </c>
      <c r="S17" s="18" t="n">
        <v>362.96139732</v>
      </c>
      <c r="T17" s="20" t="n">
        <v>12.64520278</v>
      </c>
      <c r="U17" s="18" t="s">
        <v>182</v>
      </c>
      <c r="V17" s="20" t="s">
        <v>182</v>
      </c>
      <c r="W17" s="18" t="n">
        <v>433.20429921</v>
      </c>
      <c r="X17" s="20" t="n">
        <v>9.354614959999999</v>
      </c>
    </row>
    <row r="18" spans="1:24">
      <c r="A18" s="15" t="s">
        <v>193</v>
      </c>
      <c r="B18" s="17" t="n">
        <v>5532</v>
      </c>
      <c r="C18" s="18">
        <f>(39.0/B18*100)</f>
        <v/>
      </c>
      <c r="D18" s="19" t="n">
        <v>5493</v>
      </c>
      <c r="E18" s="18" t="n">
        <v>408.43634975</v>
      </c>
      <c r="F18" s="20" t="n">
        <v>7.45136454</v>
      </c>
      <c r="G18" s="18" t="n">
        <v>414.73271703</v>
      </c>
      <c r="H18" s="20" t="n">
        <v>7.72905179</v>
      </c>
      <c r="I18" s="18" t="n">
        <v>441.5739965</v>
      </c>
      <c r="J18" s="20" t="n">
        <v>6.66497387</v>
      </c>
      <c r="K18" s="18" t="n">
        <v>469.05397205</v>
      </c>
      <c r="L18" s="20" t="n">
        <v>4.6241646</v>
      </c>
      <c r="M18" s="18" t="n">
        <v>467.93342677</v>
      </c>
      <c r="N18" s="20" t="n">
        <v>3.29183775</v>
      </c>
      <c r="O18" s="18" t="n">
        <v>358.73236946</v>
      </c>
      <c r="P18" s="20" t="n">
        <v>16.39771243</v>
      </c>
      <c r="Q18" s="18" t="s">
        <v>182</v>
      </c>
      <c r="R18" s="20" t="s">
        <v>182</v>
      </c>
      <c r="S18" s="18" t="s">
        <v>182</v>
      </c>
      <c r="T18" s="20" t="s">
        <v>182</v>
      </c>
      <c r="U18" s="18" t="s">
        <v>182</v>
      </c>
      <c r="V18" s="20" t="s">
        <v>182</v>
      </c>
      <c r="W18" s="18" t="n">
        <v>397.49068626</v>
      </c>
      <c r="X18" s="20" t="n">
        <v>7.76532335</v>
      </c>
    </row>
    <row r="19" spans="1:24">
      <c r="A19" s="15" t="s">
        <v>194</v>
      </c>
      <c r="B19" s="17" t="n">
        <v>5658</v>
      </c>
      <c r="C19" s="18">
        <f>(137.0/B19*100)</f>
        <v/>
      </c>
      <c r="D19" s="19" t="n">
        <v>5521</v>
      </c>
      <c r="E19" s="18" t="n">
        <v>409.02321019</v>
      </c>
      <c r="F19" s="20" t="n">
        <v>8.664480729999999</v>
      </c>
      <c r="G19" s="18" t="n">
        <v>447.37885929</v>
      </c>
      <c r="H19" s="20" t="n">
        <v>7.22891015</v>
      </c>
      <c r="I19" s="18" t="n">
        <v>472.10962507</v>
      </c>
      <c r="J19" s="20" t="n">
        <v>5.61575566</v>
      </c>
      <c r="K19" s="18" t="n">
        <v>490.41885796</v>
      </c>
      <c r="L19" s="20" t="n">
        <v>3.76580807</v>
      </c>
      <c r="M19" s="18" t="n">
        <v>487.17758708</v>
      </c>
      <c r="N19" s="20" t="n">
        <v>2.94560533</v>
      </c>
      <c r="O19" s="18" t="n">
        <v>385.76858232</v>
      </c>
      <c r="P19" s="20" t="n">
        <v>18.33358349</v>
      </c>
      <c r="Q19" s="18" t="s">
        <v>182</v>
      </c>
      <c r="R19" s="20" t="s">
        <v>182</v>
      </c>
      <c r="S19" s="18" t="s">
        <v>182</v>
      </c>
      <c r="T19" s="20" t="s">
        <v>182</v>
      </c>
      <c r="U19" s="18" t="s">
        <v>182</v>
      </c>
      <c r="V19" s="20" t="s">
        <v>182</v>
      </c>
      <c r="W19" s="18" t="n">
        <v>386.65565488</v>
      </c>
      <c r="X19" s="20" t="n">
        <v>8.044626559999999</v>
      </c>
    </row>
    <row r="20" spans="1:24">
      <c r="A20" s="15" t="s">
        <v>195</v>
      </c>
      <c r="B20" s="17" t="n">
        <v>3371</v>
      </c>
      <c r="C20" s="18">
        <f>(81.0/B20*100)</f>
        <v/>
      </c>
      <c r="D20" s="19" t="n">
        <v>3290</v>
      </c>
      <c r="E20" s="18" t="n">
        <v>450.38465158</v>
      </c>
      <c r="F20" s="20" t="n">
        <v>9.64988219</v>
      </c>
      <c r="G20" s="18" t="n">
        <v>479.10809783</v>
      </c>
      <c r="H20" s="20" t="n">
        <v>10.15977748</v>
      </c>
      <c r="I20" s="18" t="n">
        <v>486.82327212</v>
      </c>
      <c r="J20" s="20" t="n">
        <v>5.07039395</v>
      </c>
      <c r="K20" s="18" t="n">
        <v>495.4307925</v>
      </c>
      <c r="L20" s="20" t="n">
        <v>3.53533408</v>
      </c>
      <c r="M20" s="18" t="n">
        <v>492.97702144</v>
      </c>
      <c r="N20" s="20" t="n">
        <v>2.66958141</v>
      </c>
      <c r="O20" s="18" t="s">
        <v>182</v>
      </c>
      <c r="P20" s="20" t="s">
        <v>182</v>
      </c>
      <c r="Q20" s="18" t="s">
        <v>182</v>
      </c>
      <c r="R20" s="20" t="s">
        <v>182</v>
      </c>
      <c r="S20" s="18" t="s">
        <v>182</v>
      </c>
      <c r="T20" s="20" t="s">
        <v>182</v>
      </c>
      <c r="U20" s="18" t="s">
        <v>182</v>
      </c>
      <c r="V20" s="20" t="s">
        <v>182</v>
      </c>
      <c r="W20" s="18" t="n">
        <v>417.26519057</v>
      </c>
      <c r="X20" s="20" t="n">
        <v>12.95781096</v>
      </c>
    </row>
    <row r="21" spans="1:24">
      <c r="A21" s="15" t="s">
        <v>196</v>
      </c>
      <c r="B21" s="17" t="n">
        <v>5741</v>
      </c>
      <c r="C21" s="18">
        <f>(79.0/B21*100)</f>
        <v/>
      </c>
      <c r="D21" s="19" t="n">
        <v>5662</v>
      </c>
      <c r="E21" s="18" t="n">
        <v>472.32491794</v>
      </c>
      <c r="F21" s="20" t="n">
        <v>6.1421932</v>
      </c>
      <c r="G21" s="18" t="n">
        <v>508.5184783</v>
      </c>
      <c r="H21" s="20" t="n">
        <v>4.71251348</v>
      </c>
      <c r="I21" s="18" t="n">
        <v>506.75887374</v>
      </c>
      <c r="J21" s="20" t="n">
        <v>3.19023497</v>
      </c>
      <c r="K21" s="18" t="n">
        <v>515.0811318999999</v>
      </c>
      <c r="L21" s="20" t="n">
        <v>2.9419809</v>
      </c>
      <c r="M21" s="18" t="n">
        <v>499.63321687</v>
      </c>
      <c r="N21" s="20" t="n">
        <v>2.38976234</v>
      </c>
      <c r="O21" s="18" t="n">
        <v>424.8487347</v>
      </c>
      <c r="P21" s="20" t="n">
        <v>29.04056888</v>
      </c>
      <c r="Q21" s="18" t="s">
        <v>182</v>
      </c>
      <c r="R21" s="20" t="s">
        <v>182</v>
      </c>
      <c r="S21" s="18" t="s">
        <v>182</v>
      </c>
      <c r="T21" s="20" t="s">
        <v>182</v>
      </c>
      <c r="U21" s="18" t="s">
        <v>182</v>
      </c>
      <c r="V21" s="20" t="s">
        <v>182</v>
      </c>
      <c r="W21" s="18" t="n">
        <v>450.82427818</v>
      </c>
      <c r="X21" s="20" t="n">
        <v>10.27149641</v>
      </c>
    </row>
    <row r="22" spans="1:24">
      <c r="A22" s="15" t="s">
        <v>197</v>
      </c>
      <c r="B22" s="17" t="n">
        <v>6598</v>
      </c>
      <c r="C22" s="18">
        <f>(100.0/B22*100)</f>
        <v/>
      </c>
      <c r="D22" s="19" t="n">
        <v>6498</v>
      </c>
      <c r="E22" s="18" t="n">
        <v>438.00388921</v>
      </c>
      <c r="F22" s="20" t="n">
        <v>9.26608555</v>
      </c>
      <c r="G22" s="18" t="n">
        <v>438.35526548</v>
      </c>
      <c r="H22" s="20" t="n">
        <v>8.502118100000001</v>
      </c>
      <c r="I22" s="18" t="n">
        <v>484.24697406</v>
      </c>
      <c r="J22" s="20" t="n">
        <v>6.05926512</v>
      </c>
      <c r="K22" s="18" t="n">
        <v>497.86529685</v>
      </c>
      <c r="L22" s="20" t="n">
        <v>4.35912424</v>
      </c>
      <c r="M22" s="18" t="n">
        <v>496.3458177</v>
      </c>
      <c r="N22" s="20" t="n">
        <v>3.45228918</v>
      </c>
      <c r="O22" s="18" t="n">
        <v>353.48150344</v>
      </c>
      <c r="P22" s="20" t="n">
        <v>10.04320883</v>
      </c>
      <c r="Q22" s="18" t="s">
        <v>182</v>
      </c>
      <c r="R22" s="20" t="s">
        <v>182</v>
      </c>
      <c r="S22" s="18" t="n">
        <v>465.3184081</v>
      </c>
      <c r="T22" s="20" t="n">
        <v>9.52311205</v>
      </c>
      <c r="U22" s="18" t="s">
        <v>182</v>
      </c>
      <c r="V22" s="20" t="s">
        <v>182</v>
      </c>
      <c r="W22" s="18" t="n">
        <v>385.80800919</v>
      </c>
      <c r="X22" s="20" t="n">
        <v>8.32956841</v>
      </c>
    </row>
    <row r="23" spans="1:24">
      <c r="A23" s="15" t="s">
        <v>198</v>
      </c>
      <c r="B23" s="17" t="n">
        <v>11583</v>
      </c>
      <c r="C23" s="18">
        <f>(512.0/B23*100)</f>
        <v/>
      </c>
      <c r="D23" s="19" t="n">
        <v>11071</v>
      </c>
      <c r="E23" s="18" t="n">
        <v>448.44776721</v>
      </c>
      <c r="F23" s="20" t="n">
        <v>7.77553682</v>
      </c>
      <c r="G23" s="18" t="n">
        <v>466.10641751</v>
      </c>
      <c r="H23" s="20" t="n">
        <v>6.54104262</v>
      </c>
      <c r="I23" s="18" t="n">
        <v>496.43783587</v>
      </c>
      <c r="J23" s="20" t="n">
        <v>4.42256186</v>
      </c>
      <c r="K23" s="18" t="n">
        <v>503.1782507</v>
      </c>
      <c r="L23" s="20" t="n">
        <v>3.63497324</v>
      </c>
      <c r="M23" s="18" t="n">
        <v>497.27320348</v>
      </c>
      <c r="N23" s="20" t="n">
        <v>3.74996582</v>
      </c>
      <c r="O23" s="18" t="n">
        <v>458.71026959</v>
      </c>
      <c r="P23" s="20" t="n">
        <v>19.55759787</v>
      </c>
      <c r="Q23" s="18" t="s">
        <v>182</v>
      </c>
      <c r="R23" s="20" t="s">
        <v>182</v>
      </c>
      <c r="S23" s="18" t="s">
        <v>182</v>
      </c>
      <c r="T23" s="20" t="s">
        <v>182</v>
      </c>
      <c r="U23" s="18" t="s">
        <v>182</v>
      </c>
      <c r="V23" s="20" t="s">
        <v>182</v>
      </c>
      <c r="W23" s="18" t="n">
        <v>429.600649</v>
      </c>
      <c r="X23" s="20" t="n">
        <v>6.55138795</v>
      </c>
    </row>
    <row r="24" spans="1:24">
      <c r="A24" s="15" t="s">
        <v>199</v>
      </c>
      <c r="B24" s="17" t="n">
        <v>6647</v>
      </c>
      <c r="C24" s="18">
        <f>(17.0/B24*100)</f>
        <v/>
      </c>
      <c r="D24" s="19" t="n">
        <v>6630</v>
      </c>
      <c r="E24" s="18" t="n">
        <v>509.8275347</v>
      </c>
      <c r="F24" s="20" t="n">
        <v>6.39504664</v>
      </c>
      <c r="G24" s="18" t="n">
        <v>526.7001569400001</v>
      </c>
      <c r="H24" s="20" t="n">
        <v>5.62419708</v>
      </c>
      <c r="I24" s="18" t="n">
        <v>545.15364101</v>
      </c>
      <c r="J24" s="20" t="n">
        <v>3.58760322</v>
      </c>
      <c r="K24" s="18" t="n">
        <v>541.2207115</v>
      </c>
      <c r="L24" s="20" t="n">
        <v>3.70995236</v>
      </c>
      <c r="M24" s="18" t="n">
        <v>526.7678114399999</v>
      </c>
      <c r="N24" s="20" t="n">
        <v>3.26825124</v>
      </c>
      <c r="O24" s="18" t="n">
        <v>437.355754</v>
      </c>
      <c r="P24" s="20" t="n">
        <v>17.09724105</v>
      </c>
      <c r="Q24" s="18" t="s">
        <v>182</v>
      </c>
      <c r="R24" s="20" t="s">
        <v>182</v>
      </c>
      <c r="S24" s="18" t="s">
        <v>182</v>
      </c>
      <c r="T24" s="20" t="s">
        <v>182</v>
      </c>
      <c r="U24" s="18" t="s">
        <v>182</v>
      </c>
      <c r="V24" s="20" t="s">
        <v>182</v>
      </c>
      <c r="W24" s="18" t="n">
        <v>454.05518094</v>
      </c>
      <c r="X24" s="20" t="n">
        <v>18.13944267</v>
      </c>
    </row>
    <row r="25" spans="1:24">
      <c r="A25" s="15" t="s">
        <v>200</v>
      </c>
      <c r="B25" s="17" t="n">
        <v>5581</v>
      </c>
      <c r="C25" s="18">
        <f>(28.0/B25*100)</f>
        <v/>
      </c>
      <c r="D25" s="19" t="n">
        <v>5553</v>
      </c>
      <c r="E25" s="18" t="n">
        <v>503.87335225</v>
      </c>
      <c r="F25" s="20" t="n">
        <v>8.46958367</v>
      </c>
      <c r="G25" s="18" t="n">
        <v>530.0820545300001</v>
      </c>
      <c r="H25" s="20" t="n">
        <v>7.81264828</v>
      </c>
      <c r="I25" s="18" t="n">
        <v>535.85695891</v>
      </c>
      <c r="J25" s="20" t="n">
        <v>4.594957</v>
      </c>
      <c r="K25" s="18" t="n">
        <v>526.940954</v>
      </c>
      <c r="L25" s="20" t="n">
        <v>3.73129259</v>
      </c>
      <c r="M25" s="18" t="n">
        <v>512.98060649</v>
      </c>
      <c r="N25" s="20" t="n">
        <v>4.5635051</v>
      </c>
      <c r="O25" s="18" t="n">
        <v>392.05635972</v>
      </c>
      <c r="P25" s="20" t="n">
        <v>35.90323828</v>
      </c>
      <c r="Q25" s="18" t="s">
        <v>182</v>
      </c>
      <c r="R25" s="20" t="s">
        <v>182</v>
      </c>
      <c r="S25" s="18" t="s">
        <v>182</v>
      </c>
      <c r="T25" s="20" t="s">
        <v>182</v>
      </c>
      <c r="U25" s="18" t="s">
        <v>182</v>
      </c>
      <c r="V25" s="20" t="s">
        <v>182</v>
      </c>
      <c r="W25" s="18" t="n">
        <v>474.72206863</v>
      </c>
      <c r="X25" s="20" t="n">
        <v>24.96557663</v>
      </c>
    </row>
    <row r="26" spans="1:24">
      <c r="A26" s="15" t="s">
        <v>201</v>
      </c>
      <c r="B26" s="17" t="n">
        <v>4869</v>
      </c>
      <c r="C26" s="18">
        <f>(100.0/B26*100)</f>
        <v/>
      </c>
      <c r="D26" s="19" t="n">
        <v>4769</v>
      </c>
      <c r="E26" s="18" t="n">
        <v>432.9712886</v>
      </c>
      <c r="F26" s="20" t="n">
        <v>8.971794859999999</v>
      </c>
      <c r="G26" s="18" t="n">
        <v>457.47881502</v>
      </c>
      <c r="H26" s="20" t="n">
        <v>6.29358743</v>
      </c>
      <c r="I26" s="18" t="n">
        <v>469.30844191</v>
      </c>
      <c r="J26" s="20" t="n">
        <v>4.68673988</v>
      </c>
      <c r="K26" s="18" t="n">
        <v>486.99025508</v>
      </c>
      <c r="L26" s="20" t="n">
        <v>2.40787694</v>
      </c>
      <c r="M26" s="18" t="n">
        <v>493.05612249</v>
      </c>
      <c r="N26" s="20" t="n">
        <v>2.37400448</v>
      </c>
      <c r="O26" s="18" t="s">
        <v>182</v>
      </c>
      <c r="P26" s="20" t="s">
        <v>182</v>
      </c>
      <c r="Q26" s="18" t="s">
        <v>182</v>
      </c>
      <c r="R26" s="20" t="s">
        <v>182</v>
      </c>
      <c r="S26" s="18" t="s">
        <v>182</v>
      </c>
      <c r="T26" s="20" t="s">
        <v>182</v>
      </c>
      <c r="U26" s="18" t="s">
        <v>182</v>
      </c>
      <c r="V26" s="20" t="s">
        <v>182</v>
      </c>
      <c r="W26" s="18" t="n">
        <v>420.05530134</v>
      </c>
      <c r="X26" s="20" t="n">
        <v>9.68932671</v>
      </c>
    </row>
    <row r="27" spans="1:24">
      <c r="A27" s="15" t="s">
        <v>202</v>
      </c>
      <c r="B27" s="17" t="n">
        <v>5299</v>
      </c>
      <c r="C27" s="18">
        <f>(174.0/B27*100)</f>
        <v/>
      </c>
      <c r="D27" s="19" t="n">
        <v>5125</v>
      </c>
      <c r="E27" s="18" t="n">
        <v>452.7881546</v>
      </c>
      <c r="F27" s="20" t="n">
        <v>6.51053642</v>
      </c>
      <c r="G27" s="18" t="n">
        <v>469.16696213</v>
      </c>
      <c r="H27" s="20" t="n">
        <v>6.3321897</v>
      </c>
      <c r="I27" s="18" t="n">
        <v>493.20872015</v>
      </c>
      <c r="J27" s="20" t="n">
        <v>4.67433224</v>
      </c>
      <c r="K27" s="18" t="n">
        <v>502.25579108</v>
      </c>
      <c r="L27" s="20" t="n">
        <v>2.48131693</v>
      </c>
      <c r="M27" s="18" t="n">
        <v>497.33089135</v>
      </c>
      <c r="N27" s="20" t="n">
        <v>2.03357192</v>
      </c>
      <c r="O27" s="18" t="n">
        <v>433.74807221</v>
      </c>
      <c r="P27" s="20" t="n">
        <v>14.3856779</v>
      </c>
      <c r="Q27" s="18" t="s">
        <v>182</v>
      </c>
      <c r="R27" s="20" t="s">
        <v>182</v>
      </c>
      <c r="S27" s="18" t="s">
        <v>182</v>
      </c>
      <c r="T27" s="20" t="s">
        <v>182</v>
      </c>
      <c r="U27" s="18" t="s">
        <v>182</v>
      </c>
      <c r="V27" s="20" t="s">
        <v>182</v>
      </c>
      <c r="W27" s="18" t="n">
        <v>411.04613583</v>
      </c>
      <c r="X27" s="20" t="n">
        <v>4.3664814</v>
      </c>
    </row>
    <row r="28" spans="1:24">
      <c r="A28" s="15" t="s">
        <v>203</v>
      </c>
      <c r="B28" s="17" t="n">
        <v>7568</v>
      </c>
      <c r="C28" s="18">
        <f>(134.0/B28*100)</f>
        <v/>
      </c>
      <c r="D28" s="19" t="n">
        <v>7434</v>
      </c>
      <c r="E28" s="18" t="n">
        <v>377.36623356</v>
      </c>
      <c r="F28" s="20" t="n">
        <v>3.46312171</v>
      </c>
      <c r="G28" s="18" t="n">
        <v>399.08374875</v>
      </c>
      <c r="H28" s="20" t="n">
        <v>4.22023331</v>
      </c>
      <c r="I28" s="18" t="n">
        <v>417.28919791</v>
      </c>
      <c r="J28" s="20" t="n">
        <v>3.4364697</v>
      </c>
      <c r="K28" s="18" t="n">
        <v>423.05501354</v>
      </c>
      <c r="L28" s="20" t="n">
        <v>3.07109542</v>
      </c>
      <c r="M28" s="18" t="n">
        <v>423.6067443</v>
      </c>
      <c r="N28" s="20" t="n">
        <v>3.12794049</v>
      </c>
      <c r="O28" s="18" t="n">
        <v>331.61953229</v>
      </c>
      <c r="P28" s="20" t="n">
        <v>9.41278149</v>
      </c>
      <c r="Q28" s="18" t="s">
        <v>182</v>
      </c>
      <c r="R28" s="20" t="s">
        <v>182</v>
      </c>
      <c r="S28" s="18" t="s">
        <v>182</v>
      </c>
      <c r="T28" s="20" t="s">
        <v>182</v>
      </c>
      <c r="U28" s="18" t="s">
        <v>182</v>
      </c>
      <c r="V28" s="20" t="s">
        <v>182</v>
      </c>
      <c r="W28" s="18" t="n">
        <v>360.40879508</v>
      </c>
      <c r="X28" s="20" t="n">
        <v>12.29001672</v>
      </c>
    </row>
    <row r="29" spans="1:24">
      <c r="A29" s="15" t="s">
        <v>204</v>
      </c>
      <c r="B29" s="17" t="n">
        <v>5385</v>
      </c>
      <c r="C29" s="18">
        <f>(36.0/B29*100)</f>
        <v/>
      </c>
      <c r="D29" s="19" t="n">
        <v>5349</v>
      </c>
      <c r="E29" s="18" t="n">
        <v>475.68138827</v>
      </c>
      <c r="F29" s="20" t="n">
        <v>7.42119261</v>
      </c>
      <c r="G29" s="18" t="n">
        <v>494.62925973</v>
      </c>
      <c r="H29" s="20" t="n">
        <v>7.61073049</v>
      </c>
      <c r="I29" s="18" t="n">
        <v>520.71065168</v>
      </c>
      <c r="J29" s="20" t="n">
        <v>5.04996814</v>
      </c>
      <c r="K29" s="18" t="n">
        <v>523.01739851</v>
      </c>
      <c r="L29" s="20" t="n">
        <v>2.87885336</v>
      </c>
      <c r="M29" s="18" t="n">
        <v>521.39599779</v>
      </c>
      <c r="N29" s="20" t="n">
        <v>2.57457167</v>
      </c>
      <c r="O29" s="18" t="n">
        <v>388.67614524</v>
      </c>
      <c r="P29" s="20" t="n">
        <v>42.43001082</v>
      </c>
      <c r="Q29" s="18" t="s">
        <v>182</v>
      </c>
      <c r="R29" s="20" t="s">
        <v>182</v>
      </c>
      <c r="S29" s="18" t="n">
        <v>335.3902018</v>
      </c>
      <c r="T29" s="20" t="n">
        <v>12.1685767</v>
      </c>
      <c r="U29" s="18" t="s">
        <v>182</v>
      </c>
      <c r="V29" s="20" t="s">
        <v>182</v>
      </c>
      <c r="W29" s="18" t="n">
        <v>426.41038517</v>
      </c>
      <c r="X29" s="20" t="n">
        <v>13.20353302</v>
      </c>
    </row>
    <row r="30" spans="1:24">
      <c r="A30" s="15" t="s">
        <v>205</v>
      </c>
      <c r="B30" s="17" t="n">
        <v>4520</v>
      </c>
      <c r="C30" s="18">
        <f>(546.0/B30*100)</f>
        <v/>
      </c>
      <c r="D30" s="19" t="n">
        <v>3974</v>
      </c>
      <c r="E30" s="18" t="n">
        <v>468.91563028</v>
      </c>
      <c r="F30" s="20" t="n">
        <v>8.760722619999999</v>
      </c>
      <c r="G30" s="18" t="n">
        <v>493.86673873</v>
      </c>
      <c r="H30" s="20" t="n">
        <v>7.91978894</v>
      </c>
      <c r="I30" s="18" t="n">
        <v>500.58978773</v>
      </c>
      <c r="J30" s="20" t="n">
        <v>4.82091184</v>
      </c>
      <c r="K30" s="18" t="n">
        <v>504.15601955</v>
      </c>
      <c r="L30" s="20" t="n">
        <v>3.71288907</v>
      </c>
      <c r="M30" s="18" t="n">
        <v>504.86994162</v>
      </c>
      <c r="N30" s="20" t="n">
        <v>2.84676772</v>
      </c>
      <c r="O30" s="18" t="n">
        <v>416.62079913</v>
      </c>
      <c r="P30" s="20" t="n">
        <v>23.35845308</v>
      </c>
      <c r="Q30" s="18" t="s">
        <v>182</v>
      </c>
      <c r="R30" s="20" t="s">
        <v>182</v>
      </c>
      <c r="S30" s="18" t="s">
        <v>182</v>
      </c>
      <c r="T30" s="20" t="s">
        <v>182</v>
      </c>
      <c r="U30" s="18" t="s">
        <v>182</v>
      </c>
      <c r="V30" s="20" t="s">
        <v>182</v>
      </c>
      <c r="W30" s="18" t="n">
        <v>417.98827978</v>
      </c>
      <c r="X30" s="20" t="n">
        <v>7.06156452</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464.32779476</v>
      </c>
      <c r="F32" s="20" t="n">
        <v>8.85756988</v>
      </c>
      <c r="G32" s="18" t="n">
        <v>474.13604312</v>
      </c>
      <c r="H32" s="20" t="n">
        <v>6.32421303</v>
      </c>
      <c r="I32" s="18" t="n">
        <v>508.72117761</v>
      </c>
      <c r="J32" s="20" t="n">
        <v>4.55031004</v>
      </c>
      <c r="K32" s="18" t="n">
        <v>514.70889531</v>
      </c>
      <c r="L32" s="20" t="n">
        <v>3.3955062</v>
      </c>
      <c r="M32" s="18" t="n">
        <v>507.06465315</v>
      </c>
      <c r="N32" s="20" t="n">
        <v>2.58227219</v>
      </c>
      <c r="O32" s="18" t="n">
        <v>459.37468581</v>
      </c>
      <c r="P32" s="20" t="n">
        <v>28.13902873</v>
      </c>
      <c r="Q32" s="18" t="s">
        <v>182</v>
      </c>
      <c r="R32" s="20" t="s">
        <v>182</v>
      </c>
      <c r="S32" s="18" t="s">
        <v>182</v>
      </c>
      <c r="T32" s="20" t="s">
        <v>182</v>
      </c>
      <c r="U32" s="18" t="s">
        <v>182</v>
      </c>
      <c r="V32" s="20" t="s">
        <v>182</v>
      </c>
      <c r="W32" s="18" t="n">
        <v>431.28305467</v>
      </c>
      <c r="X32" s="20" t="n">
        <v>12.95405118</v>
      </c>
    </row>
    <row r="33" spans="1:24">
      <c r="A33" s="15" t="s">
        <v>208</v>
      </c>
      <c r="B33" s="17" t="n">
        <v>7325</v>
      </c>
      <c r="C33" s="18">
        <f>(235.0/B33*100)</f>
        <v/>
      </c>
      <c r="D33" s="19" t="n">
        <v>7090</v>
      </c>
      <c r="E33" s="18" t="n">
        <v>426.26727517</v>
      </c>
      <c r="F33" s="20" t="n">
        <v>8.398910369999999</v>
      </c>
      <c r="G33" s="18" t="n">
        <v>463.63370757</v>
      </c>
      <c r="H33" s="20" t="n">
        <v>8.4219255</v>
      </c>
      <c r="I33" s="18" t="n">
        <v>499.225915</v>
      </c>
      <c r="J33" s="20" t="n">
        <v>4.82856118</v>
      </c>
      <c r="K33" s="18" t="n">
        <v>501.92343607</v>
      </c>
      <c r="L33" s="20" t="n">
        <v>3.19269125</v>
      </c>
      <c r="M33" s="18" t="n">
        <v>494.51844754</v>
      </c>
      <c r="N33" s="20" t="n">
        <v>3.00471568</v>
      </c>
      <c r="O33" s="18" t="n">
        <v>385.2957023</v>
      </c>
      <c r="P33" s="20" t="n">
        <v>29.52119482</v>
      </c>
      <c r="Q33" s="18" t="s">
        <v>182</v>
      </c>
      <c r="R33" s="20" t="s">
        <v>182</v>
      </c>
      <c r="S33" s="18" t="s">
        <v>182</v>
      </c>
      <c r="T33" s="20" t="s">
        <v>182</v>
      </c>
      <c r="U33" s="18" t="s">
        <v>182</v>
      </c>
      <c r="V33" s="20" t="s">
        <v>182</v>
      </c>
      <c r="W33" s="18" t="n">
        <v>430.64062746</v>
      </c>
      <c r="X33" s="20" t="n">
        <v>11.14078888</v>
      </c>
    </row>
    <row r="34" spans="1:24">
      <c r="A34" s="15" t="s">
        <v>209</v>
      </c>
      <c r="B34" s="17" t="n">
        <v>6350</v>
      </c>
      <c r="C34" s="18">
        <f>(86.0/B34*100)</f>
        <v/>
      </c>
      <c r="D34" s="19" t="n">
        <v>6264</v>
      </c>
      <c r="E34" s="18" t="n">
        <v>429.71690155</v>
      </c>
      <c r="F34" s="20" t="n">
        <v>5.9076326</v>
      </c>
      <c r="G34" s="18" t="n">
        <v>438.10288114</v>
      </c>
      <c r="H34" s="20" t="n">
        <v>5.94369625</v>
      </c>
      <c r="I34" s="18" t="n">
        <v>484.24617691</v>
      </c>
      <c r="J34" s="20" t="n">
        <v>5.00828835</v>
      </c>
      <c r="K34" s="18" t="n">
        <v>494.53225343</v>
      </c>
      <c r="L34" s="20" t="n">
        <v>3.51237352</v>
      </c>
      <c r="M34" s="18" t="n">
        <v>494.49980713</v>
      </c>
      <c r="N34" s="20" t="n">
        <v>2.71740656</v>
      </c>
      <c r="O34" s="18" t="n">
        <v>379.07328183</v>
      </c>
      <c r="P34" s="20" t="n">
        <v>14.0777645</v>
      </c>
      <c r="Q34" s="18" t="s">
        <v>182</v>
      </c>
      <c r="R34" s="20" t="s">
        <v>182</v>
      </c>
      <c r="S34" s="18" t="n">
        <v>336.51078337</v>
      </c>
      <c r="T34" s="20" t="n">
        <v>12.24828707</v>
      </c>
      <c r="U34" s="18" t="s">
        <v>182</v>
      </c>
      <c r="V34" s="20" t="s">
        <v>182</v>
      </c>
      <c r="W34" s="18" t="n">
        <v>386.37136666</v>
      </c>
      <c r="X34" s="20" t="n">
        <v>9.792450029999999</v>
      </c>
    </row>
    <row r="35" spans="1:24">
      <c r="A35" s="15" t="s">
        <v>210</v>
      </c>
      <c r="B35" s="17" t="n">
        <v>6406</v>
      </c>
      <c r="C35" s="18">
        <f>(69.0/B35*100)</f>
        <v/>
      </c>
      <c r="D35" s="19" t="n">
        <v>6337</v>
      </c>
      <c r="E35" s="18" t="n">
        <v>466.95163611</v>
      </c>
      <c r="F35" s="20" t="n">
        <v>10.23374021</v>
      </c>
      <c r="G35" s="18" t="n">
        <v>482.09938706</v>
      </c>
      <c r="H35" s="20" t="n">
        <v>9.002222339999999</v>
      </c>
      <c r="I35" s="18" t="n">
        <v>523.2940842199999</v>
      </c>
      <c r="J35" s="20" t="n">
        <v>4.35247429</v>
      </c>
      <c r="K35" s="18" t="n">
        <v>519.8633628600001</v>
      </c>
      <c r="L35" s="20" t="n">
        <v>2.95192134</v>
      </c>
      <c r="M35" s="18" t="n">
        <v>514.6219188</v>
      </c>
      <c r="N35" s="20" t="n">
        <v>1.91908948</v>
      </c>
      <c r="O35" s="18" t="n">
        <v>456.28947541</v>
      </c>
      <c r="P35" s="20" t="n">
        <v>18.93491365</v>
      </c>
      <c r="Q35" s="18" t="s">
        <v>182</v>
      </c>
      <c r="R35" s="20" t="s">
        <v>182</v>
      </c>
      <c r="S35" s="18" t="n">
        <v>349.78970242</v>
      </c>
      <c r="T35" s="20" t="n">
        <v>6.90672373</v>
      </c>
      <c r="U35" s="18" t="s">
        <v>182</v>
      </c>
      <c r="V35" s="20" t="s">
        <v>182</v>
      </c>
      <c r="W35" s="18" t="n">
        <v>441.86045028</v>
      </c>
      <c r="X35" s="20" t="n">
        <v>8.040000409999999</v>
      </c>
    </row>
    <row r="36" spans="1:24">
      <c r="A36" s="15" t="s">
        <v>211</v>
      </c>
      <c r="B36" s="17" t="n">
        <v>6736</v>
      </c>
      <c r="C36" s="18">
        <f>(49.0/B36*100)</f>
        <v/>
      </c>
      <c r="D36" s="19" t="n">
        <v>6687</v>
      </c>
      <c r="E36" s="18" t="n">
        <v>453.00298051</v>
      </c>
      <c r="F36" s="20" t="n">
        <v>7.49296631</v>
      </c>
      <c r="G36" s="18" t="n">
        <v>464.95835518</v>
      </c>
      <c r="H36" s="20" t="n">
        <v>6.7819123</v>
      </c>
      <c r="I36" s="18" t="n">
        <v>490.92963033</v>
      </c>
      <c r="J36" s="20" t="n">
        <v>3.56585883</v>
      </c>
      <c r="K36" s="18" t="n">
        <v>491.50448933</v>
      </c>
      <c r="L36" s="20" t="n">
        <v>2.71219838</v>
      </c>
      <c r="M36" s="18" t="n">
        <v>492.00479655</v>
      </c>
      <c r="N36" s="20" t="n">
        <v>2.83105387</v>
      </c>
      <c r="O36" s="18" t="n">
        <v>415.69116087</v>
      </c>
      <c r="P36" s="20" t="n">
        <v>19.29217902</v>
      </c>
      <c r="Q36" s="18" t="s">
        <v>182</v>
      </c>
      <c r="R36" s="20" t="s">
        <v>182</v>
      </c>
      <c r="S36" s="18" t="s">
        <v>182</v>
      </c>
      <c r="T36" s="20" t="s">
        <v>182</v>
      </c>
      <c r="U36" s="18" t="s">
        <v>182</v>
      </c>
      <c r="V36" s="20" t="s">
        <v>182</v>
      </c>
      <c r="W36" s="18" t="n">
        <v>415.17705176</v>
      </c>
      <c r="X36" s="20" t="n">
        <v>11.34386819</v>
      </c>
    </row>
    <row r="37" spans="1:24">
      <c r="A37" s="15" t="s">
        <v>212</v>
      </c>
      <c r="B37" s="17" t="n">
        <v>5458</v>
      </c>
      <c r="C37" s="18">
        <f>(249.0/B37*100)</f>
        <v/>
      </c>
      <c r="D37" s="19" t="n">
        <v>5209</v>
      </c>
      <c r="E37" s="18" t="n">
        <v>447.86382541</v>
      </c>
      <c r="F37" s="20" t="n">
        <v>8.47176127</v>
      </c>
      <c r="G37" s="18" t="n">
        <v>486.32578667</v>
      </c>
      <c r="H37" s="20" t="n">
        <v>10.41258973</v>
      </c>
      <c r="I37" s="18" t="n">
        <v>500.27154352</v>
      </c>
      <c r="J37" s="20" t="n">
        <v>5.41434809</v>
      </c>
      <c r="K37" s="18" t="n">
        <v>502.91029277</v>
      </c>
      <c r="L37" s="20" t="n">
        <v>3.66898289</v>
      </c>
      <c r="M37" s="18" t="n">
        <v>504.88448015</v>
      </c>
      <c r="N37" s="20" t="n">
        <v>3.17277968</v>
      </c>
      <c r="O37" s="18" t="n">
        <v>389.21190398</v>
      </c>
      <c r="P37" s="20" t="n">
        <v>22.35314496</v>
      </c>
      <c r="Q37" s="18" t="s">
        <v>182</v>
      </c>
      <c r="R37" s="20" t="s">
        <v>182</v>
      </c>
      <c r="S37" s="18" t="s">
        <v>182</v>
      </c>
      <c r="T37" s="20" t="s">
        <v>182</v>
      </c>
      <c r="U37" s="18" t="s">
        <v>182</v>
      </c>
      <c r="V37" s="20" t="s">
        <v>182</v>
      </c>
      <c r="W37" s="18" t="n">
        <v>416.7399969</v>
      </c>
      <c r="X37" s="20" t="n">
        <v>6.40092603</v>
      </c>
    </row>
    <row r="38" spans="1:24">
      <c r="A38" s="15" t="s">
        <v>213</v>
      </c>
      <c r="B38" s="17" t="n">
        <v>5860</v>
      </c>
      <c r="C38" s="18">
        <f>(64.0/B38*100)</f>
        <v/>
      </c>
      <c r="D38" s="19" t="n">
        <v>5796</v>
      </c>
      <c r="E38" s="18" t="n">
        <v>476.83407106</v>
      </c>
      <c r="F38" s="20" t="n">
        <v>7.63397965</v>
      </c>
      <c r="G38" s="18" t="n">
        <v>524.91670913</v>
      </c>
      <c r="H38" s="20" t="n">
        <v>11.82776519</v>
      </c>
      <c r="I38" s="18" t="n">
        <v>529.19116</v>
      </c>
      <c r="J38" s="20" t="n">
        <v>3.86662443</v>
      </c>
      <c r="K38" s="18" t="n">
        <v>531.7451946899999</v>
      </c>
      <c r="L38" s="20" t="n">
        <v>3.87968024</v>
      </c>
      <c r="M38" s="18" t="n">
        <v>527.96861094</v>
      </c>
      <c r="N38" s="20" t="n">
        <v>3.41104575</v>
      </c>
      <c r="O38" s="18" t="n">
        <v>423.77334755</v>
      </c>
      <c r="P38" s="20" t="n">
        <v>19.6152984</v>
      </c>
      <c r="Q38" s="18" t="s">
        <v>182</v>
      </c>
      <c r="R38" s="20" t="s">
        <v>182</v>
      </c>
      <c r="S38" s="18" t="s">
        <v>182</v>
      </c>
      <c r="T38" s="20" t="s">
        <v>182</v>
      </c>
      <c r="U38" s="18" t="s">
        <v>182</v>
      </c>
      <c r="V38" s="20" t="s">
        <v>182</v>
      </c>
      <c r="W38" s="18" t="n">
        <v>442.9780905</v>
      </c>
      <c r="X38" s="20" t="n">
        <v>6.6614647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(5671.0/B40*100)</f>
        <v/>
      </c>
      <c r="D40" s="19" t="n">
        <v>8486</v>
      </c>
      <c r="E40" s="18" t="n">
        <v>454.92287574</v>
      </c>
      <c r="F40" s="20" t="n">
        <v>8.654926339999999</v>
      </c>
      <c r="G40" s="18" t="n">
        <v>486.88955863</v>
      </c>
      <c r="H40" s="20" t="n">
        <v>9.33495915</v>
      </c>
      <c r="I40" s="18" t="n">
        <v>505.62606143</v>
      </c>
      <c r="J40" s="20" t="n">
        <v>5.55384717</v>
      </c>
      <c r="K40" s="18" t="n">
        <v>505.39411406</v>
      </c>
      <c r="L40" s="20" t="n">
        <v>4.8088485</v>
      </c>
      <c r="M40" s="18" t="n">
        <v>497.94032385</v>
      </c>
      <c r="N40" s="20" t="n">
        <v>2.7373432</v>
      </c>
      <c r="O40" s="18" t="n">
        <v>408.69474018</v>
      </c>
      <c r="P40" s="20" t="n">
        <v>29.40753755</v>
      </c>
      <c r="Q40" s="18" t="s">
        <v>182</v>
      </c>
      <c r="R40" s="20" t="s">
        <v>182</v>
      </c>
      <c r="S40" s="18" t="n">
        <v>491.16464222</v>
      </c>
      <c r="T40" s="20" t="n">
        <v>2.5540442</v>
      </c>
      <c r="U40" s="18" t="s">
        <v>182</v>
      </c>
      <c r="V40" s="20" t="s">
        <v>182</v>
      </c>
      <c r="W40" s="18" t="n">
        <v>400.49127898</v>
      </c>
      <c r="X40" s="20" t="n">
        <v>7.94248564</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(2792.0/B46*100)</f>
        <v/>
      </c>
      <c r="D46" s="19" t="n">
        <v>20349</v>
      </c>
      <c r="E46" s="18" t="n">
        <v>343.24871031</v>
      </c>
      <c r="F46" s="20" t="n">
        <v>4.53616153</v>
      </c>
      <c r="G46" s="18" t="n">
        <v>352.97709053</v>
      </c>
      <c r="H46" s="20" t="n">
        <v>5.59332026</v>
      </c>
      <c r="I46" s="18" t="n">
        <v>390.48212962</v>
      </c>
      <c r="J46" s="20" t="n">
        <v>5.76289924</v>
      </c>
      <c r="K46" s="18" t="n">
        <v>401.42732781</v>
      </c>
      <c r="L46" s="20" t="n">
        <v>5.18207957</v>
      </c>
      <c r="M46" s="18" t="n">
        <v>413.50634328</v>
      </c>
      <c r="N46" s="20" t="n">
        <v>3.92300295</v>
      </c>
      <c r="O46" s="18" t="n">
        <v>284.46388749</v>
      </c>
      <c r="P46" s="20" t="n">
        <v>12.06045404</v>
      </c>
      <c r="Q46" s="18" t="s">
        <v>182</v>
      </c>
      <c r="R46" s="20" t="s">
        <v>182</v>
      </c>
      <c r="S46" s="18" t="s">
        <v>182</v>
      </c>
      <c r="T46" s="20" t="s">
        <v>182</v>
      </c>
      <c r="U46" s="18" t="s">
        <v>182</v>
      </c>
      <c r="V46" s="20" t="s">
        <v>182</v>
      </c>
      <c r="W46" s="18" t="n">
        <v>355.40776119</v>
      </c>
      <c r="X46" s="20" t="n">
        <v>4.24626765</v>
      </c>
    </row>
    <row r="47" spans="1:24">
      <c r="A47" s="15" t="s">
        <v>222</v>
      </c>
      <c r="B47" s="17" t="n">
        <v>5928</v>
      </c>
      <c r="C47" s="18">
        <f>(148.0/B47*100)</f>
        <v/>
      </c>
      <c r="D47" s="19" t="n">
        <v>5780</v>
      </c>
      <c r="E47" s="18" t="n">
        <v>388.35483101</v>
      </c>
      <c r="F47" s="20" t="n">
        <v>7.0756772</v>
      </c>
      <c r="G47" s="18" t="n">
        <v>394.64037484</v>
      </c>
      <c r="H47" s="20" t="n">
        <v>6.69405339</v>
      </c>
      <c r="I47" s="18" t="n">
        <v>426.54025253</v>
      </c>
      <c r="J47" s="20" t="n">
        <v>6.60651446</v>
      </c>
      <c r="K47" s="18" t="n">
        <v>453.3515704</v>
      </c>
      <c r="L47" s="20" t="n">
        <v>4.60582342</v>
      </c>
      <c r="M47" s="18" t="n">
        <v>472.27167921</v>
      </c>
      <c r="N47" s="20" t="n">
        <v>3.78882171</v>
      </c>
      <c r="O47" s="18" t="n">
        <v>351.05817057</v>
      </c>
      <c r="P47" s="20" t="n">
        <v>12.61946813</v>
      </c>
      <c r="Q47" s="18" t="s">
        <v>182</v>
      </c>
      <c r="R47" s="20" t="s">
        <v>182</v>
      </c>
      <c r="S47" s="18" t="s">
        <v>182</v>
      </c>
      <c r="T47" s="20" t="s">
        <v>182</v>
      </c>
      <c r="U47" s="18" t="s">
        <v>182</v>
      </c>
      <c r="V47" s="20" t="s">
        <v>182</v>
      </c>
      <c r="W47" s="18" t="n">
        <v>383.02640796</v>
      </c>
      <c r="X47" s="20" t="n">
        <v>4.87564227</v>
      </c>
    </row>
    <row r="48" spans="1:24">
      <c r="A48" s="15" t="s">
        <v>223</v>
      </c>
      <c r="B48" s="17" t="n">
        <v>9841</v>
      </c>
      <c r="C48" s="18">
        <f>(19.0/B48*100)</f>
        <v/>
      </c>
      <c r="D48" s="19" t="n">
        <v>9822</v>
      </c>
      <c r="E48" s="18" t="n">
        <v>508.0064156</v>
      </c>
      <c r="F48" s="20" t="n">
        <v>7.13801199</v>
      </c>
      <c r="G48" s="18" t="n">
        <v>541.8502611500001</v>
      </c>
      <c r="H48" s="20" t="n">
        <v>6.19249941</v>
      </c>
      <c r="I48" s="18" t="n">
        <v>555.5514872700001</v>
      </c>
      <c r="J48" s="20" t="n">
        <v>6.11244454</v>
      </c>
      <c r="K48" s="18" t="n">
        <v>529.74983347</v>
      </c>
      <c r="L48" s="20" t="n">
        <v>5.34301173</v>
      </c>
      <c r="M48" s="18" t="n">
        <v>512.07138595</v>
      </c>
      <c r="N48" s="20" t="n">
        <v>5.80199868</v>
      </c>
      <c r="O48" s="18" t="n">
        <v>379.37826934</v>
      </c>
      <c r="P48" s="20" t="n">
        <v>11.07715242</v>
      </c>
      <c r="Q48" s="18" t="s">
        <v>182</v>
      </c>
      <c r="R48" s="20" t="s">
        <v>182</v>
      </c>
      <c r="S48" s="18" t="s">
        <v>182</v>
      </c>
      <c r="T48" s="20" t="s">
        <v>182</v>
      </c>
      <c r="U48" s="18" t="s">
        <v>182</v>
      </c>
      <c r="V48" s="20" t="s">
        <v>182</v>
      </c>
      <c r="W48" s="18" t="n">
        <v>452.0705668</v>
      </c>
      <c r="X48" s="20" t="n">
        <v>30.19932984</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(1048.0/B50*100)</f>
        <v/>
      </c>
      <c r="D50" s="19" t="n">
        <v>10747</v>
      </c>
      <c r="E50" s="18" t="n">
        <v>354.15093645</v>
      </c>
      <c r="F50" s="20" t="n">
        <v>4.06788716</v>
      </c>
      <c r="G50" s="18" t="n">
        <v>371.51707456</v>
      </c>
      <c r="H50" s="20" t="n">
        <v>4.52582939</v>
      </c>
      <c r="I50" s="18" t="n">
        <v>397.46225756</v>
      </c>
      <c r="J50" s="20" t="n">
        <v>3.66696784</v>
      </c>
      <c r="K50" s="18" t="n">
        <v>408.27577485</v>
      </c>
      <c r="L50" s="20" t="n">
        <v>2.93376429</v>
      </c>
      <c r="M50" s="18" t="n">
        <v>415.13711553</v>
      </c>
      <c r="N50" s="20" t="n">
        <v>3.1389887</v>
      </c>
      <c r="O50" s="18" t="n">
        <v>309.38214635</v>
      </c>
      <c r="P50" s="20" t="n">
        <v>11.65830352</v>
      </c>
      <c r="Q50" s="18" t="s">
        <v>182</v>
      </c>
      <c r="R50" s="20" t="s">
        <v>182</v>
      </c>
      <c r="S50" s="18" t="s">
        <v>182</v>
      </c>
      <c r="T50" s="20" t="s">
        <v>182</v>
      </c>
      <c r="U50" s="18" t="s">
        <v>182</v>
      </c>
      <c r="V50" s="20" t="s">
        <v>182</v>
      </c>
      <c r="W50" s="18" t="n">
        <v>357.97770887</v>
      </c>
      <c r="X50" s="20" t="n">
        <v>9.442724849999999</v>
      </c>
    </row>
    <row r="51" spans="1:24">
      <c r="A51" s="15" t="s">
        <v>226</v>
      </c>
      <c r="B51" s="17" t="n">
        <v>6866</v>
      </c>
      <c r="C51" s="18">
        <f>(117.0/B51*100)</f>
        <v/>
      </c>
      <c r="D51" s="19" t="n">
        <v>6749</v>
      </c>
      <c r="E51" s="18" t="n">
        <v>370.25517635</v>
      </c>
      <c r="F51" s="20" t="n">
        <v>3.77686322</v>
      </c>
      <c r="G51" s="18" t="n">
        <v>384.27258915</v>
      </c>
      <c r="H51" s="20" t="n">
        <v>4.48556678</v>
      </c>
      <c r="I51" s="18" t="n">
        <v>402.02930224</v>
      </c>
      <c r="J51" s="20" t="n">
        <v>3.79331039</v>
      </c>
      <c r="K51" s="18" t="n">
        <v>415.13230463</v>
      </c>
      <c r="L51" s="20" t="n">
        <v>3.37462645</v>
      </c>
      <c r="M51" s="18" t="n">
        <v>419.43273352</v>
      </c>
      <c r="N51" s="20" t="n">
        <v>3.86728767</v>
      </c>
      <c r="O51" s="18" t="n">
        <v>338.45012167</v>
      </c>
      <c r="P51" s="20" t="n">
        <v>17.18682088</v>
      </c>
      <c r="Q51" s="18" t="s">
        <v>182</v>
      </c>
      <c r="R51" s="20" t="s">
        <v>182</v>
      </c>
      <c r="S51" s="18" t="n">
        <v>380.5422133</v>
      </c>
      <c r="T51" s="20" t="n">
        <v>4.31283207</v>
      </c>
      <c r="U51" s="18" t="s">
        <v>182</v>
      </c>
      <c r="V51" s="20" t="s">
        <v>182</v>
      </c>
      <c r="W51" s="18" t="n">
        <v>378.32720361</v>
      </c>
      <c r="X51" s="20" t="n">
        <v>5.30266178</v>
      </c>
    </row>
    <row r="52" spans="1:24">
      <c r="A52" s="15" t="s">
        <v>227</v>
      </c>
      <c r="B52" s="17" t="n">
        <v>5809</v>
      </c>
      <c r="C52" s="18">
        <f>(119.0/B52*100)</f>
        <v/>
      </c>
      <c r="D52" s="19" t="n">
        <v>5690</v>
      </c>
      <c r="E52" s="18" t="n">
        <v>404.79950472</v>
      </c>
      <c r="F52" s="20" t="n">
        <v>6.42412049</v>
      </c>
      <c r="G52" s="18" t="n">
        <v>421.15919983</v>
      </c>
      <c r="H52" s="20" t="n">
        <v>7.00624066</v>
      </c>
      <c r="I52" s="18" t="n">
        <v>470.36579069</v>
      </c>
      <c r="J52" s="20" t="n">
        <v>4.39561523</v>
      </c>
      <c r="K52" s="18" t="n">
        <v>478.42371036</v>
      </c>
      <c r="L52" s="20" t="n">
        <v>3.65825839</v>
      </c>
      <c r="M52" s="18" t="n">
        <v>473.22462726</v>
      </c>
      <c r="N52" s="20" t="n">
        <v>2.90416953</v>
      </c>
      <c r="O52" s="18" t="n">
        <v>376.4202098</v>
      </c>
      <c r="P52" s="20" t="n">
        <v>22.91895151</v>
      </c>
      <c r="Q52" s="18" t="s">
        <v>182</v>
      </c>
      <c r="R52" s="20" t="s">
        <v>182</v>
      </c>
      <c r="S52" s="18" t="s">
        <v>182</v>
      </c>
      <c r="T52" s="20" t="s">
        <v>182</v>
      </c>
      <c r="U52" s="18" t="s">
        <v>182</v>
      </c>
      <c r="V52" s="20" t="s">
        <v>182</v>
      </c>
      <c r="W52" s="18" t="n">
        <v>382.30622895</v>
      </c>
      <c r="X52" s="20" t="n">
        <v>7.04932258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(469.0/B54*100)</f>
        <v/>
      </c>
      <c r="D54" s="19" t="n">
        <v>4271</v>
      </c>
      <c r="E54" s="18" t="n">
        <v>310.92676536</v>
      </c>
      <c r="F54" s="20" t="n">
        <v>5.06179973</v>
      </c>
      <c r="G54" s="18" t="n">
        <v>317.67727907</v>
      </c>
      <c r="H54" s="20" t="n">
        <v>4.39640691</v>
      </c>
      <c r="I54" s="18" t="n">
        <v>328.34612189</v>
      </c>
      <c r="J54" s="20" t="n">
        <v>4.65399526</v>
      </c>
      <c r="K54" s="18" t="n">
        <v>348.48495473</v>
      </c>
      <c r="L54" s="20" t="n">
        <v>4.34870132</v>
      </c>
      <c r="M54" s="18" t="n">
        <v>365.13392915</v>
      </c>
      <c r="N54" s="20" t="n">
        <v>4.32316362</v>
      </c>
      <c r="O54" s="18" t="n">
        <v>287.6604697</v>
      </c>
      <c r="P54" s="20" t="n">
        <v>9.120625710000001</v>
      </c>
      <c r="Q54" s="18" t="s">
        <v>182</v>
      </c>
      <c r="R54" s="20" t="s">
        <v>182</v>
      </c>
      <c r="S54" s="18" t="s">
        <v>182</v>
      </c>
      <c r="T54" s="20" t="s">
        <v>182</v>
      </c>
      <c r="U54" s="18" t="s">
        <v>182</v>
      </c>
      <c r="V54" s="20" t="s">
        <v>182</v>
      </c>
      <c r="W54" s="18" t="n">
        <v>285.44793144</v>
      </c>
      <c r="X54" s="20" t="n">
        <v>4.84971834</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517.16132375</v>
      </c>
      <c r="F56" s="20" t="n">
        <v>6.11124058</v>
      </c>
      <c r="G56" s="18" t="n">
        <v>530.35001855</v>
      </c>
      <c r="H56" s="20" t="n">
        <v>8.36491577</v>
      </c>
      <c r="I56" s="18" t="n">
        <v>556.41245091</v>
      </c>
      <c r="J56" s="20" t="n">
        <v>4.02025976</v>
      </c>
      <c r="K56" s="18" t="n">
        <v>560.19964985</v>
      </c>
      <c r="L56" s="20" t="n">
        <v>3.60499584</v>
      </c>
      <c r="M56" s="18" t="n">
        <v>545.30297957</v>
      </c>
      <c r="N56" s="20" t="n">
        <v>3.68038995</v>
      </c>
      <c r="O56" s="18" t="n">
        <v>469.66514609</v>
      </c>
      <c r="P56" s="20" t="n">
        <v>16.61451933</v>
      </c>
      <c r="Q56" s="18" t="s">
        <v>182</v>
      </c>
      <c r="R56" s="20" t="s">
        <v>182</v>
      </c>
      <c r="S56" s="18" t="s">
        <v>182</v>
      </c>
      <c r="T56" s="20" t="s">
        <v>182</v>
      </c>
      <c r="U56" s="18" t="s">
        <v>182</v>
      </c>
      <c r="V56" s="20" t="s">
        <v>182</v>
      </c>
      <c r="W56" s="18" t="n">
        <v>482.33190467</v>
      </c>
      <c r="X56" s="20" t="n">
        <v>19.89090303</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(263.0/B61*100)</f>
        <v/>
      </c>
      <c r="D61" s="19" t="n">
        <v>6262</v>
      </c>
      <c r="E61" s="18" t="n">
        <v>409.68990509</v>
      </c>
      <c r="F61" s="20" t="n">
        <v>7.24441451</v>
      </c>
      <c r="G61" s="18" t="n">
        <v>426.2420945</v>
      </c>
      <c r="H61" s="20" t="n">
        <v>6.37925633</v>
      </c>
      <c r="I61" s="18" t="n">
        <v>471.71564898</v>
      </c>
      <c r="J61" s="20" t="n">
        <v>4.45125437</v>
      </c>
      <c r="K61" s="18" t="n">
        <v>492.95651346</v>
      </c>
      <c r="L61" s="20" t="n">
        <v>3.7061471</v>
      </c>
      <c r="M61" s="18" t="n">
        <v>491.8981679</v>
      </c>
      <c r="N61" s="20" t="n">
        <v>2.73089154</v>
      </c>
      <c r="O61" s="18" t="n">
        <v>412.79041495</v>
      </c>
      <c r="P61" s="20" t="n">
        <v>15.55189954</v>
      </c>
      <c r="Q61" s="18" t="s">
        <v>182</v>
      </c>
      <c r="R61" s="20" t="s">
        <v>182</v>
      </c>
      <c r="S61" s="18" t="s">
        <v>182</v>
      </c>
      <c r="T61" s="20" t="s">
        <v>182</v>
      </c>
      <c r="U61" s="18" t="s">
        <v>182</v>
      </c>
      <c r="V61" s="20" t="s">
        <v>182</v>
      </c>
      <c r="W61" s="18" t="n">
        <v>403.94345059</v>
      </c>
      <c r="X61" s="20" t="n">
        <v>9.29919596</v>
      </c>
    </row>
    <row r="62" spans="1:24">
      <c r="A62" s="15" t="s">
        <v>237</v>
      </c>
      <c r="B62" s="17" t="n">
        <v>4476</v>
      </c>
      <c r="C62" s="18">
        <f>(5.0/B62*100)</f>
        <v/>
      </c>
      <c r="D62" s="19" t="n">
        <v>4471</v>
      </c>
      <c r="E62" s="18" t="n">
        <v>503.10297254</v>
      </c>
      <c r="F62" s="20" t="n">
        <v>5.98163443</v>
      </c>
      <c r="G62" s="18" t="n">
        <v>528.1765503</v>
      </c>
      <c r="H62" s="20" t="n">
        <v>6.86147003</v>
      </c>
      <c r="I62" s="18" t="n">
        <v>551.0128757700001</v>
      </c>
      <c r="J62" s="20" t="n">
        <v>4.30922032</v>
      </c>
      <c r="K62" s="18" t="n">
        <v>552.78338898</v>
      </c>
      <c r="L62" s="20" t="n">
        <v>2.73340645</v>
      </c>
      <c r="M62" s="18" t="n">
        <v>543.3166096</v>
      </c>
      <c r="N62" s="20" t="n">
        <v>1.85843918</v>
      </c>
      <c r="O62" s="18" t="n">
        <v>492.5715519</v>
      </c>
      <c r="P62" s="20" t="n">
        <v>17.55575261</v>
      </c>
      <c r="Q62" s="18" t="s">
        <v>182</v>
      </c>
      <c r="R62" s="20" t="s">
        <v>182</v>
      </c>
      <c r="S62" s="18" t="s">
        <v>182</v>
      </c>
      <c r="T62" s="20" t="s">
        <v>182</v>
      </c>
      <c r="U62" s="18" t="s">
        <v>182</v>
      </c>
      <c r="V62" s="20" t="s">
        <v>182</v>
      </c>
      <c r="W62" s="18" t="n">
        <v>486.3602324</v>
      </c>
      <c r="X62" s="20" t="n">
        <v>25.60128987</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(35.0/B67*100)</f>
        <v/>
      </c>
      <c r="D67" s="19" t="n">
        <v>6936</v>
      </c>
      <c r="E67" s="18" t="n">
        <v>350.82626889</v>
      </c>
      <c r="F67" s="20" t="n">
        <v>3.3033484</v>
      </c>
      <c r="G67" s="18" t="n">
        <v>374.49821961</v>
      </c>
      <c r="H67" s="20" t="n">
        <v>3.53287394</v>
      </c>
      <c r="I67" s="18" t="n">
        <v>398.73209073</v>
      </c>
      <c r="J67" s="20" t="n">
        <v>3.65171323</v>
      </c>
      <c r="K67" s="18" t="n">
        <v>410.47079816</v>
      </c>
      <c r="L67" s="20" t="n">
        <v>4.5288511</v>
      </c>
      <c r="M67" s="18" t="n">
        <v>419.33017865</v>
      </c>
      <c r="N67" s="20" t="n">
        <v>5.34584274</v>
      </c>
      <c r="O67" s="18" t="n">
        <v>303.84785217</v>
      </c>
      <c r="P67" s="20" t="n">
        <v>8.663461910000001</v>
      </c>
      <c r="Q67" s="18" t="s">
        <v>182</v>
      </c>
      <c r="R67" s="20" t="s">
        <v>182</v>
      </c>
      <c r="S67" s="18" t="s">
        <v>182</v>
      </c>
      <c r="T67" s="20" t="s">
        <v>182</v>
      </c>
      <c r="U67" s="18" t="s">
        <v>182</v>
      </c>
      <c r="V67" s="20" t="s">
        <v>182</v>
      </c>
      <c r="W67" s="18" t="n">
        <v>290.45093296</v>
      </c>
      <c r="X67" s="20" t="n">
        <v>12.62798638</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476.98121872</v>
      </c>
      <c r="F70" s="20" t="n">
        <v>6.13587675</v>
      </c>
      <c r="G70" s="18" t="n">
        <v>480.29114626</v>
      </c>
      <c r="H70" s="20" t="n">
        <v>5.9073365</v>
      </c>
      <c r="I70" s="18" t="n">
        <v>501.05971743</v>
      </c>
      <c r="J70" s="20" t="n">
        <v>5.35805284</v>
      </c>
      <c r="K70" s="18" t="n">
        <v>502.09552522</v>
      </c>
      <c r="L70" s="20" t="n">
        <v>4.42166963</v>
      </c>
      <c r="M70" s="18" t="n">
        <v>504.71840078</v>
      </c>
      <c r="N70" s="20" t="n">
        <v>3.47134119</v>
      </c>
      <c r="O70" s="18" t="n">
        <v>454.95534387</v>
      </c>
      <c r="P70" s="20" t="n">
        <v>16.73197951</v>
      </c>
      <c r="Q70" s="18" t="s">
        <v>182</v>
      </c>
      <c r="R70" s="20" t="s">
        <v>182</v>
      </c>
      <c r="S70" s="18" t="s">
        <v>182</v>
      </c>
      <c r="T70" s="20" t="s">
        <v>182</v>
      </c>
      <c r="U70" s="18" t="s">
        <v>182</v>
      </c>
      <c r="V70" s="20" t="s">
        <v>182</v>
      </c>
      <c r="W70" s="18" t="n">
        <v>432.25829473</v>
      </c>
      <c r="X70" s="20" t="n">
        <v>7.43544863</v>
      </c>
    </row>
    <row r="71" spans="1:24">
      <c r="A71" s="15" t="s">
        <v>246</v>
      </c>
      <c r="B71" s="17" t="n">
        <v>6115</v>
      </c>
      <c r="C71" s="18">
        <f>(116.0/B71*100)</f>
        <v/>
      </c>
      <c r="D71" s="19" t="n">
        <v>5999</v>
      </c>
      <c r="E71" s="18" t="n">
        <v>521.81921059</v>
      </c>
      <c r="F71" s="20" t="n">
        <v>9.031443250000001</v>
      </c>
      <c r="G71" s="18" t="n">
        <v>531.16204034</v>
      </c>
      <c r="H71" s="20" t="n">
        <v>7.56702995</v>
      </c>
      <c r="I71" s="18" t="n">
        <v>562.91449313</v>
      </c>
      <c r="J71" s="20" t="n">
        <v>3.50719576</v>
      </c>
      <c r="K71" s="18" t="n">
        <v>566.1309788</v>
      </c>
      <c r="L71" s="20" t="n">
        <v>2.567246</v>
      </c>
      <c r="M71" s="18" t="n">
        <v>571.9485615900001</v>
      </c>
      <c r="N71" s="20" t="n">
        <v>2.07883313</v>
      </c>
      <c r="O71" s="18" t="n">
        <v>478.19921099</v>
      </c>
      <c r="P71" s="20" t="n">
        <v>17.49214051</v>
      </c>
      <c r="Q71" s="18" t="s">
        <v>182</v>
      </c>
      <c r="R71" s="20" t="s">
        <v>182</v>
      </c>
      <c r="S71" s="18" t="s">
        <v>182</v>
      </c>
      <c r="T71" s="20" t="s">
        <v>182</v>
      </c>
      <c r="U71" s="18" t="s">
        <v>182</v>
      </c>
      <c r="V71" s="20" t="s">
        <v>182</v>
      </c>
      <c r="W71" s="18" t="n">
        <v>509.52950737</v>
      </c>
      <c r="X71" s="20" t="n">
        <v>13.18560267</v>
      </c>
    </row>
    <row r="72" spans="1:24">
      <c r="A72" s="15" t="s">
        <v>247</v>
      </c>
      <c r="B72" s="17" t="n">
        <v>7708</v>
      </c>
      <c r="C72" s="18">
        <f>(8.0/B72*100)</f>
        <v/>
      </c>
      <c r="D72" s="19" t="n">
        <v>7700</v>
      </c>
      <c r="E72" s="18" t="n">
        <v>489.82825433</v>
      </c>
      <c r="F72" s="20" t="n">
        <v>8.35950607</v>
      </c>
      <c r="G72" s="18" t="n">
        <v>548.76004041</v>
      </c>
      <c r="H72" s="20" t="n">
        <v>6.22383424</v>
      </c>
      <c r="I72" s="18" t="n">
        <v>562.41914583</v>
      </c>
      <c r="J72" s="20" t="n">
        <v>3.74802197</v>
      </c>
      <c r="K72" s="18" t="n">
        <v>549.30938733</v>
      </c>
      <c r="L72" s="20" t="n">
        <v>3.65311458</v>
      </c>
      <c r="M72" s="18" t="n">
        <v>527.26511927</v>
      </c>
      <c r="N72" s="20" t="n">
        <v>3.51374491</v>
      </c>
      <c r="O72" s="18" t="n">
        <v>397.26229727</v>
      </c>
      <c r="P72" s="20" t="n">
        <v>19.0006931</v>
      </c>
      <c r="Q72" s="18" t="s">
        <v>182</v>
      </c>
      <c r="R72" s="20" t="s">
        <v>182</v>
      </c>
      <c r="S72" s="18" t="s">
        <v>182</v>
      </c>
      <c r="T72" s="20" t="s">
        <v>182</v>
      </c>
      <c r="U72" s="18" t="s">
        <v>182</v>
      </c>
      <c r="V72" s="20" t="s">
        <v>182</v>
      </c>
      <c r="W72" s="18" t="n">
        <v>454.24575841</v>
      </c>
      <c r="X72" s="20" t="n">
        <v>26.15161546</v>
      </c>
    </row>
    <row r="73" spans="1:24">
      <c r="A73" s="15" t="s">
        <v>248</v>
      </c>
      <c r="B73" s="17" t="n">
        <v>8249</v>
      </c>
      <c r="C73" s="18">
        <f>(236.0/B73*100)</f>
        <v/>
      </c>
      <c r="D73" s="19" t="n">
        <v>8013</v>
      </c>
      <c r="E73" s="18" t="n">
        <v>372.92360293</v>
      </c>
      <c r="F73" s="20" t="n">
        <v>4.5243743</v>
      </c>
      <c r="G73" s="18" t="n">
        <v>389.08383361</v>
      </c>
      <c r="H73" s="20" t="n">
        <v>6.14123516</v>
      </c>
      <c r="I73" s="18" t="n">
        <v>408.29653897</v>
      </c>
      <c r="J73" s="20" t="n">
        <v>3.90943284</v>
      </c>
      <c r="K73" s="18" t="n">
        <v>420.31089459</v>
      </c>
      <c r="L73" s="20" t="n">
        <v>3.86361855</v>
      </c>
      <c r="M73" s="18" t="n">
        <v>434.28820034</v>
      </c>
      <c r="N73" s="20" t="n">
        <v>4.18922647</v>
      </c>
      <c r="O73" s="18" t="n">
        <v>373.56292305</v>
      </c>
      <c r="P73" s="20" t="n">
        <v>8.33863586</v>
      </c>
      <c r="Q73" s="18" t="s">
        <v>182</v>
      </c>
      <c r="R73" s="20" t="s">
        <v>182</v>
      </c>
      <c r="S73" s="18" t="s">
        <v>182</v>
      </c>
      <c r="T73" s="20" t="s">
        <v>182</v>
      </c>
      <c r="U73" s="18" t="s">
        <v>182</v>
      </c>
      <c r="V73" s="20" t="s">
        <v>182</v>
      </c>
      <c r="W73" s="18" t="n">
        <v>381.53437876</v>
      </c>
      <c r="X73" s="20" t="n">
        <v>11.77828722</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(277.0/B77*100)</f>
        <v/>
      </c>
      <c r="D77" s="19" t="n">
        <v>5785</v>
      </c>
      <c r="E77" s="18" t="n">
        <v>385.33999746</v>
      </c>
      <c r="F77" s="20" t="n">
        <v>6.20997909</v>
      </c>
      <c r="G77" s="18" t="n">
        <v>403.34289947</v>
      </c>
      <c r="H77" s="20" t="n">
        <v>5.79121961</v>
      </c>
      <c r="I77" s="18" t="n">
        <v>433.28645724</v>
      </c>
      <c r="J77" s="20" t="n">
        <v>4.92788547</v>
      </c>
      <c r="K77" s="18" t="n">
        <v>433.43997663</v>
      </c>
      <c r="L77" s="20" t="n">
        <v>3.31148268</v>
      </c>
      <c r="M77" s="18" t="n">
        <v>438.86892171</v>
      </c>
      <c r="N77" s="20" t="n">
        <v>3.56475949</v>
      </c>
      <c r="O77" s="18" t="n">
        <v>351.09429102</v>
      </c>
      <c r="P77" s="20" t="n">
        <v>14.79109672</v>
      </c>
      <c r="Q77" s="18" t="s">
        <v>182</v>
      </c>
      <c r="R77" s="20" t="s">
        <v>182</v>
      </c>
      <c r="S77" s="18" t="s">
        <v>182</v>
      </c>
      <c r="T77" s="20" t="s">
        <v>182</v>
      </c>
      <c r="U77" s="18" t="s">
        <v>182</v>
      </c>
      <c r="V77" s="20" t="s">
        <v>182</v>
      </c>
      <c r="W77" s="18" t="n">
        <v>360.24927317</v>
      </c>
      <c r="X77" s="20" t="n">
        <v>4.07885207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323</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477.74759887</v>
      </c>
      <c r="F7" s="20" t="n">
        <v>2.65216308</v>
      </c>
      <c r="G7" s="18" t="n">
        <v>504.640372</v>
      </c>
      <c r="H7" s="20" t="n">
        <v>2.89258116</v>
      </c>
      <c r="I7" s="18" t="n">
        <v>509.9744627</v>
      </c>
      <c r="J7" s="20" t="n">
        <v>2.49831525</v>
      </c>
      <c r="K7" s="18" t="n">
        <v>508.99916968</v>
      </c>
      <c r="L7" s="20" t="n">
        <v>3.87363911</v>
      </c>
      <c r="M7" s="18" t="n">
        <v>503.42659701</v>
      </c>
      <c r="N7" s="20" t="n">
        <v>4.33084214</v>
      </c>
      <c r="O7" s="18" t="n">
        <v>388.11866311</v>
      </c>
      <c r="P7" s="20" t="n">
        <v>15.08149247</v>
      </c>
      <c r="Q7" s="18" t="s">
        <v>182</v>
      </c>
      <c r="R7" s="20" t="s">
        <v>182</v>
      </c>
      <c r="S7" s="18" t="s">
        <v>182</v>
      </c>
      <c r="T7" s="20" t="s">
        <v>182</v>
      </c>
      <c r="U7" s="18" t="s">
        <v>182</v>
      </c>
      <c r="V7" s="20" t="s">
        <v>182</v>
      </c>
      <c r="W7" s="18" t="n">
        <v>443.79793713</v>
      </c>
      <c r="X7" s="20" t="n">
        <v>6.13447242</v>
      </c>
    </row>
    <row r="8" spans="1:24">
      <c r="A8" s="15" t="s">
        <v>183</v>
      </c>
      <c r="B8" s="17" t="n">
        <v>7007</v>
      </c>
      <c r="C8" s="18">
        <f>(143.0/B8*100)</f>
        <v/>
      </c>
      <c r="D8" s="19" t="n">
        <v>6864</v>
      </c>
      <c r="E8" s="18" t="n">
        <v>488.44158022</v>
      </c>
      <c r="F8" s="20" t="n">
        <v>3.78808928</v>
      </c>
      <c r="G8" s="18" t="n">
        <v>513.62378983</v>
      </c>
      <c r="H8" s="20" t="n">
        <v>4.76616453</v>
      </c>
      <c r="I8" s="18" t="n">
        <v>515.3153773</v>
      </c>
      <c r="J8" s="20" t="n">
        <v>3.41861072</v>
      </c>
      <c r="K8" s="18" t="n">
        <v>513.6992175</v>
      </c>
      <c r="L8" s="20" t="n">
        <v>4.56793302</v>
      </c>
      <c r="M8" s="18" t="n">
        <v>489.87750378</v>
      </c>
      <c r="N8" s="20" t="n">
        <v>3.99077955</v>
      </c>
      <c r="O8" s="18" t="n">
        <v>431.33135579</v>
      </c>
      <c r="P8" s="20" t="n">
        <v>28.63360248</v>
      </c>
      <c r="Q8" s="18" t="s">
        <v>182</v>
      </c>
      <c r="R8" s="20" t="s">
        <v>182</v>
      </c>
      <c r="S8" s="18" t="n">
        <v>301.63126691</v>
      </c>
      <c r="T8" s="20" t="n">
        <v>25.14921031</v>
      </c>
      <c r="U8" s="18" t="s">
        <v>182</v>
      </c>
      <c r="V8" s="20" t="s">
        <v>182</v>
      </c>
      <c r="W8" s="18" t="n">
        <v>415.68980345</v>
      </c>
      <c r="X8" s="20" t="n">
        <v>8.14873813</v>
      </c>
    </row>
    <row r="9" spans="1:24">
      <c r="A9" s="15" t="s">
        <v>184</v>
      </c>
      <c r="B9" s="17" t="n">
        <v>9651</v>
      </c>
      <c r="C9" s="18">
        <f>(547.0/B9*100)</f>
        <v/>
      </c>
      <c r="D9" s="19" t="n">
        <v>9104</v>
      </c>
      <c r="E9" s="18" t="n">
        <v>497.28897837</v>
      </c>
      <c r="F9" s="20" t="n">
        <v>3.09865859</v>
      </c>
      <c r="G9" s="18" t="n">
        <v>527.19839542</v>
      </c>
      <c r="H9" s="20" t="n">
        <v>3.61305911</v>
      </c>
      <c r="I9" s="18" t="n">
        <v>528.07367946</v>
      </c>
      <c r="J9" s="20" t="n">
        <v>3.7195071</v>
      </c>
      <c r="K9" s="18" t="n">
        <v>528.66073753</v>
      </c>
      <c r="L9" s="20" t="n">
        <v>3.65955485</v>
      </c>
      <c r="M9" s="18" t="n">
        <v>510.92481365</v>
      </c>
      <c r="N9" s="20" t="n">
        <v>3.45670821</v>
      </c>
      <c r="O9" s="18" t="n">
        <v>434.12804464</v>
      </c>
      <c r="P9" s="20" t="n">
        <v>42.04427122</v>
      </c>
      <c r="Q9" s="18" t="s">
        <v>182</v>
      </c>
      <c r="R9" s="20" t="s">
        <v>182</v>
      </c>
      <c r="S9" s="18" t="n">
        <v>357.98454354</v>
      </c>
      <c r="T9" s="20" t="n">
        <v>11.51846445</v>
      </c>
      <c r="U9" s="18" t="s">
        <v>182</v>
      </c>
      <c r="V9" s="20" t="s">
        <v>182</v>
      </c>
      <c r="W9" s="18" t="n">
        <v>427.29095732</v>
      </c>
      <c r="X9" s="20" t="n">
        <v>6.21960146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(114.0/B11*100)</f>
        <v/>
      </c>
      <c r="D11" s="19" t="n">
        <v>6939</v>
      </c>
      <c r="E11" s="18" t="n">
        <v>403.90737582</v>
      </c>
      <c r="F11" s="20" t="n">
        <v>3.3129895</v>
      </c>
      <c r="G11" s="18" t="n">
        <v>425.82013296</v>
      </c>
      <c r="H11" s="20" t="n">
        <v>3.87662782</v>
      </c>
      <c r="I11" s="18" t="n">
        <v>439.13406538</v>
      </c>
      <c r="J11" s="20" t="n">
        <v>3.84802935</v>
      </c>
      <c r="K11" s="18" t="n">
        <v>447.17772072</v>
      </c>
      <c r="L11" s="20" t="n">
        <v>3.5765797</v>
      </c>
      <c r="M11" s="18" t="n">
        <v>436.94821876</v>
      </c>
      <c r="N11" s="20" t="n">
        <v>4.71330352</v>
      </c>
      <c r="O11" s="18" t="n">
        <v>327.62067624</v>
      </c>
      <c r="P11" s="20" t="n">
        <v>23.85874784</v>
      </c>
      <c r="Q11" s="18" t="s">
        <v>182</v>
      </c>
      <c r="R11" s="20" t="s">
        <v>182</v>
      </c>
      <c r="S11" s="18" t="s">
        <v>182</v>
      </c>
      <c r="T11" s="20" t="s">
        <v>182</v>
      </c>
      <c r="U11" s="18" t="s">
        <v>182</v>
      </c>
      <c r="V11" s="20" t="s">
        <v>182</v>
      </c>
      <c r="W11" s="18" t="n">
        <v>374.64114034</v>
      </c>
      <c r="X11" s="20" t="n">
        <v>8.008660389999999</v>
      </c>
    </row>
    <row r="12" spans="1:24">
      <c r="A12" s="15" t="s">
        <v>187</v>
      </c>
      <c r="B12" s="17" t="n">
        <v>6894</v>
      </c>
      <c r="C12" s="18">
        <f>(127.0/B12*100)</f>
        <v/>
      </c>
      <c r="D12" s="19" t="n">
        <v>6767</v>
      </c>
      <c r="E12" s="18" t="n">
        <v>465.25956196</v>
      </c>
      <c r="F12" s="20" t="n">
        <v>4.42975672</v>
      </c>
      <c r="G12" s="18" t="n">
        <v>487.95630838</v>
      </c>
      <c r="H12" s="20" t="n">
        <v>3.8547902</v>
      </c>
      <c r="I12" s="18" t="n">
        <v>506.29486182</v>
      </c>
      <c r="J12" s="20" t="n">
        <v>2.76364867</v>
      </c>
      <c r="K12" s="18" t="n">
        <v>516.02092224</v>
      </c>
      <c r="L12" s="20" t="n">
        <v>3.49925881</v>
      </c>
      <c r="M12" s="18" t="n">
        <v>508.32956867</v>
      </c>
      <c r="N12" s="20" t="n">
        <v>3.42882938</v>
      </c>
      <c r="O12" s="18" t="n">
        <v>428.30653466</v>
      </c>
      <c r="P12" s="20" t="n">
        <v>25.45177241</v>
      </c>
      <c r="Q12" s="18" t="s">
        <v>182</v>
      </c>
      <c r="R12" s="20" t="s">
        <v>182</v>
      </c>
      <c r="S12" s="18" t="n">
        <v>340.98506961</v>
      </c>
      <c r="T12" s="20" t="n">
        <v>12.52444664</v>
      </c>
      <c r="U12" s="18" t="s">
        <v>182</v>
      </c>
      <c r="V12" s="20" t="s">
        <v>182</v>
      </c>
      <c r="W12" s="18" t="n">
        <v>415.06856436</v>
      </c>
      <c r="X12" s="20" t="n">
        <v>7.05609524</v>
      </c>
    </row>
    <row r="13" spans="1:24">
      <c r="A13" s="15" t="s">
        <v>188</v>
      </c>
      <c r="B13" s="17" t="n">
        <v>7161</v>
      </c>
      <c r="C13" s="18">
        <f>(315.0/B13*100)</f>
        <v/>
      </c>
      <c r="D13" s="19" t="n">
        <v>6846</v>
      </c>
      <c r="E13" s="18" t="n">
        <v>498.18136005</v>
      </c>
      <c r="F13" s="20" t="n">
        <v>4.36018966</v>
      </c>
      <c r="G13" s="18" t="n">
        <v>519.12397635</v>
      </c>
      <c r="H13" s="20" t="n">
        <v>4.64020455</v>
      </c>
      <c r="I13" s="18" t="n">
        <v>524.60564227</v>
      </c>
      <c r="J13" s="20" t="n">
        <v>3.01978585</v>
      </c>
      <c r="K13" s="18" t="n">
        <v>523.05616214</v>
      </c>
      <c r="L13" s="20" t="n">
        <v>2.92279328</v>
      </c>
      <c r="M13" s="18" t="n">
        <v>519.35291765</v>
      </c>
      <c r="N13" s="20" t="n">
        <v>3.71412126</v>
      </c>
      <c r="O13" s="18" t="n">
        <v>403.46505939</v>
      </c>
      <c r="P13" s="20" t="n">
        <v>16.7949963</v>
      </c>
      <c r="Q13" s="18" t="s">
        <v>182</v>
      </c>
      <c r="R13" s="20" t="s">
        <v>182</v>
      </c>
      <c r="S13" s="18" t="n">
        <v>447.51533769</v>
      </c>
      <c r="T13" s="20" t="n">
        <v>5.97365007</v>
      </c>
      <c r="U13" s="18" t="s">
        <v>182</v>
      </c>
      <c r="V13" s="20" t="s">
        <v>182</v>
      </c>
      <c r="W13" s="18" t="n">
        <v>437.53591288</v>
      </c>
      <c r="X13" s="20" t="n">
        <v>6.31102459</v>
      </c>
    </row>
    <row r="14" spans="1:24">
      <c r="A14" s="15" t="s">
        <v>189</v>
      </c>
      <c r="B14" s="17" t="n">
        <v>5587</v>
      </c>
      <c r="C14" s="18">
        <f>(192.0/B14*100)</f>
        <v/>
      </c>
      <c r="D14" s="19" t="n">
        <v>5395</v>
      </c>
      <c r="E14" s="18" t="n">
        <v>487.55381901</v>
      </c>
      <c r="F14" s="20" t="n">
        <v>5.91912444</v>
      </c>
      <c r="G14" s="18" t="n">
        <v>516.24703651</v>
      </c>
      <c r="H14" s="20" t="n">
        <v>4.31757534</v>
      </c>
      <c r="I14" s="18" t="n">
        <v>523.68430344</v>
      </c>
      <c r="J14" s="20" t="n">
        <v>3.14881742</v>
      </c>
      <c r="K14" s="18" t="n">
        <v>527.7584323999999</v>
      </c>
      <c r="L14" s="20" t="n">
        <v>2.62789194</v>
      </c>
      <c r="M14" s="18" t="n">
        <v>525.70965216</v>
      </c>
      <c r="N14" s="20" t="n">
        <v>2.98363366</v>
      </c>
      <c r="O14" s="18" t="n">
        <v>422.7798821</v>
      </c>
      <c r="P14" s="20" t="n">
        <v>14.90176457</v>
      </c>
      <c r="Q14" s="18" t="s">
        <v>182</v>
      </c>
      <c r="R14" s="20" t="s">
        <v>182</v>
      </c>
      <c r="S14" s="18" t="s">
        <v>182</v>
      </c>
      <c r="T14" s="20" t="s">
        <v>182</v>
      </c>
      <c r="U14" s="18" t="s">
        <v>182</v>
      </c>
      <c r="V14" s="20" t="s">
        <v>182</v>
      </c>
      <c r="W14" s="18" t="n">
        <v>470.14208571</v>
      </c>
      <c r="X14" s="20" t="n">
        <v>10.46414851</v>
      </c>
    </row>
    <row r="15" spans="1:24">
      <c r="A15" s="15" t="s">
        <v>190</v>
      </c>
      <c r="B15" s="17" t="n">
        <v>5882</v>
      </c>
      <c r="C15" s="18">
        <f>(145.0/B15*100)</f>
        <v/>
      </c>
      <c r="D15" s="19" t="n">
        <v>5737</v>
      </c>
      <c r="E15" s="18" t="n">
        <v>482.67097034</v>
      </c>
      <c r="F15" s="20" t="n">
        <v>6.21014883</v>
      </c>
      <c r="G15" s="18" t="n">
        <v>506.71093725</v>
      </c>
      <c r="H15" s="20" t="n">
        <v>4.56042404</v>
      </c>
      <c r="I15" s="18" t="n">
        <v>517.4984173399999</v>
      </c>
      <c r="J15" s="20" t="n">
        <v>3.37143775</v>
      </c>
      <c r="K15" s="18" t="n">
        <v>519.83496021</v>
      </c>
      <c r="L15" s="20" t="n">
        <v>2.78811145</v>
      </c>
      <c r="M15" s="18" t="n">
        <v>523.16288432</v>
      </c>
      <c r="N15" s="20" t="n">
        <v>2.79104617</v>
      </c>
      <c r="O15" s="18" t="n">
        <v>390.64671061</v>
      </c>
      <c r="P15" s="20" t="n">
        <v>25.21597104</v>
      </c>
      <c r="Q15" s="18" t="s">
        <v>182</v>
      </c>
      <c r="R15" s="20" t="s">
        <v>182</v>
      </c>
      <c r="S15" s="18" t="n">
        <v>368.85220715</v>
      </c>
      <c r="T15" s="20" t="n">
        <v>14.5875493</v>
      </c>
      <c r="U15" s="18" t="s">
        <v>182</v>
      </c>
      <c r="V15" s="20" t="s">
        <v>182</v>
      </c>
      <c r="W15" s="18" t="n">
        <v>449.94453472</v>
      </c>
      <c r="X15" s="20" t="n">
        <v>8.67348683</v>
      </c>
    </row>
    <row r="16" spans="1:24">
      <c r="A16" s="15" t="s">
        <v>191</v>
      </c>
      <c r="B16" s="17" t="n">
        <v>6108</v>
      </c>
      <c r="C16" s="18">
        <f>(258.0/B16*100)</f>
        <v/>
      </c>
      <c r="D16" s="19" t="n">
        <v>5850</v>
      </c>
      <c r="E16" s="18" t="n">
        <v>477.91751589</v>
      </c>
      <c r="F16" s="20" t="n">
        <v>4.60941126</v>
      </c>
      <c r="G16" s="18" t="n">
        <v>516.63591994</v>
      </c>
      <c r="H16" s="20" t="n">
        <v>4.50778426</v>
      </c>
      <c r="I16" s="18" t="n">
        <v>515.48885045</v>
      </c>
      <c r="J16" s="20" t="n">
        <v>3.1402739</v>
      </c>
      <c r="K16" s="18" t="n">
        <v>509.73913075</v>
      </c>
      <c r="L16" s="20" t="n">
        <v>3.36278182</v>
      </c>
      <c r="M16" s="18" t="n">
        <v>498.42264104</v>
      </c>
      <c r="N16" s="20" t="n">
        <v>3.16264138</v>
      </c>
      <c r="O16" s="18" t="n">
        <v>357.17090442</v>
      </c>
      <c r="P16" s="20" t="n">
        <v>17.03892866</v>
      </c>
      <c r="Q16" s="18" t="s">
        <v>182</v>
      </c>
      <c r="R16" s="20" t="s">
        <v>182</v>
      </c>
      <c r="S16" s="18" t="s">
        <v>182</v>
      </c>
      <c r="T16" s="20" t="s">
        <v>182</v>
      </c>
      <c r="U16" s="18" t="s">
        <v>182</v>
      </c>
      <c r="V16" s="20" t="s">
        <v>182</v>
      </c>
      <c r="W16" s="18" t="n">
        <v>404.7766284</v>
      </c>
      <c r="X16" s="20" t="n">
        <v>6.81235865</v>
      </c>
    </row>
    <row r="17" spans="1:24">
      <c r="A17" s="15" t="s">
        <v>192</v>
      </c>
      <c r="B17" s="17" t="n">
        <v>6504</v>
      </c>
      <c r="C17" s="18">
        <f>(784.0/B17*100)</f>
        <v/>
      </c>
      <c r="D17" s="19" t="n">
        <v>5720</v>
      </c>
      <c r="E17" s="18" t="n">
        <v>506.33030315</v>
      </c>
      <c r="F17" s="20" t="n">
        <v>3.14912082</v>
      </c>
      <c r="G17" s="18" t="n">
        <v>524.47561398</v>
      </c>
      <c r="H17" s="20" t="n">
        <v>4.04929518</v>
      </c>
      <c r="I17" s="18" t="n">
        <v>522.94814482</v>
      </c>
      <c r="J17" s="20" t="n">
        <v>4.20496886</v>
      </c>
      <c r="K17" s="18" t="n">
        <v>518.1785258800001</v>
      </c>
      <c r="L17" s="20" t="n">
        <v>4.79479536</v>
      </c>
      <c r="M17" s="18" t="n">
        <v>506.95220989</v>
      </c>
      <c r="N17" s="20" t="n">
        <v>4.44351303</v>
      </c>
      <c r="O17" s="18" t="s">
        <v>182</v>
      </c>
      <c r="P17" s="20" t="s">
        <v>182</v>
      </c>
      <c r="Q17" s="18" t="s">
        <v>182</v>
      </c>
      <c r="R17" s="20" t="s">
        <v>182</v>
      </c>
      <c r="S17" s="18" t="n">
        <v>362.96139732</v>
      </c>
      <c r="T17" s="20" t="n">
        <v>12.64520278</v>
      </c>
      <c r="U17" s="18" t="s">
        <v>182</v>
      </c>
      <c r="V17" s="20" t="s">
        <v>182</v>
      </c>
      <c r="W17" s="18" t="n">
        <v>436.46508152</v>
      </c>
      <c r="X17" s="20" t="n">
        <v>9.016230650000001</v>
      </c>
    </row>
    <row r="18" spans="1:24">
      <c r="A18" s="15" t="s">
        <v>193</v>
      </c>
      <c r="B18" s="17" t="n">
        <v>5532</v>
      </c>
      <c r="C18" s="18">
        <f>(39.0/B18*100)</f>
        <v/>
      </c>
      <c r="D18" s="19" t="n">
        <v>5493</v>
      </c>
      <c r="E18" s="18" t="n">
        <v>436.54043386</v>
      </c>
      <c r="F18" s="20" t="n">
        <v>4.67675839</v>
      </c>
      <c r="G18" s="18" t="n">
        <v>452.51323035</v>
      </c>
      <c r="H18" s="20" t="n">
        <v>4.64328269</v>
      </c>
      <c r="I18" s="18" t="n">
        <v>457.62080013</v>
      </c>
      <c r="J18" s="20" t="n">
        <v>4.5060774</v>
      </c>
      <c r="K18" s="18" t="n">
        <v>471.28312225</v>
      </c>
      <c r="L18" s="20" t="n">
        <v>4.49689517</v>
      </c>
      <c r="M18" s="18" t="n">
        <v>469.06625766</v>
      </c>
      <c r="N18" s="20" t="n">
        <v>5.47468061</v>
      </c>
      <c r="O18" s="18" t="n">
        <v>358.73236946</v>
      </c>
      <c r="P18" s="20" t="n">
        <v>16.39771243</v>
      </c>
      <c r="Q18" s="18" t="s">
        <v>182</v>
      </c>
      <c r="R18" s="20" t="s">
        <v>182</v>
      </c>
      <c r="S18" s="18" t="s">
        <v>182</v>
      </c>
      <c r="T18" s="20" t="s">
        <v>182</v>
      </c>
      <c r="U18" s="18" t="s">
        <v>182</v>
      </c>
      <c r="V18" s="20" t="s">
        <v>182</v>
      </c>
      <c r="W18" s="18" t="n">
        <v>400.27224959</v>
      </c>
      <c r="X18" s="20" t="n">
        <v>7.71137214</v>
      </c>
    </row>
    <row r="19" spans="1:24">
      <c r="A19" s="15" t="s">
        <v>194</v>
      </c>
      <c r="B19" s="17" t="n">
        <v>5658</v>
      </c>
      <c r="C19" s="18">
        <f>(137.0/B19*100)</f>
        <v/>
      </c>
      <c r="D19" s="19" t="n">
        <v>5521</v>
      </c>
      <c r="E19" s="18" t="n">
        <v>453.20242467</v>
      </c>
      <c r="F19" s="20" t="n">
        <v>4.3808393</v>
      </c>
      <c r="G19" s="18" t="n">
        <v>481.43869005</v>
      </c>
      <c r="H19" s="20" t="n">
        <v>4.58638344</v>
      </c>
      <c r="I19" s="18" t="n">
        <v>485.43960859</v>
      </c>
      <c r="J19" s="20" t="n">
        <v>3.51111414</v>
      </c>
      <c r="K19" s="18" t="n">
        <v>493.66640756</v>
      </c>
      <c r="L19" s="20" t="n">
        <v>4.17645813</v>
      </c>
      <c r="M19" s="18" t="n">
        <v>489.68654892</v>
      </c>
      <c r="N19" s="20" t="n">
        <v>4.78022557</v>
      </c>
      <c r="O19" s="18" t="n">
        <v>385.76858232</v>
      </c>
      <c r="P19" s="20" t="n">
        <v>18.33358349</v>
      </c>
      <c r="Q19" s="18" t="s">
        <v>182</v>
      </c>
      <c r="R19" s="20" t="s">
        <v>182</v>
      </c>
      <c r="S19" s="18" t="s">
        <v>182</v>
      </c>
      <c r="T19" s="20" t="s">
        <v>182</v>
      </c>
      <c r="U19" s="18" t="s">
        <v>182</v>
      </c>
      <c r="V19" s="20" t="s">
        <v>182</v>
      </c>
      <c r="W19" s="18" t="n">
        <v>383.33619869</v>
      </c>
      <c r="X19" s="20" t="n">
        <v>7.80310548</v>
      </c>
    </row>
    <row r="20" spans="1:24">
      <c r="A20" s="15" t="s">
        <v>195</v>
      </c>
      <c r="B20" s="17" t="n">
        <v>3371</v>
      </c>
      <c r="C20" s="18">
        <f>(81.0/B20*100)</f>
        <v/>
      </c>
      <c r="D20" s="19" t="n">
        <v>3290</v>
      </c>
      <c r="E20" s="18" t="n">
        <v>452.6164148</v>
      </c>
      <c r="F20" s="20" t="n">
        <v>4.83084711</v>
      </c>
      <c r="G20" s="18" t="n">
        <v>486.52195056</v>
      </c>
      <c r="H20" s="20" t="n">
        <v>6.1392721</v>
      </c>
      <c r="I20" s="18" t="n">
        <v>492.35401638</v>
      </c>
      <c r="J20" s="20" t="n">
        <v>3.75104487</v>
      </c>
      <c r="K20" s="18" t="n">
        <v>500.16786868</v>
      </c>
      <c r="L20" s="20" t="n">
        <v>3.32471538</v>
      </c>
      <c r="M20" s="18" t="n">
        <v>496.50258592</v>
      </c>
      <c r="N20" s="20" t="n">
        <v>4.70586407</v>
      </c>
      <c r="O20" s="18" t="s">
        <v>182</v>
      </c>
      <c r="P20" s="20" t="s">
        <v>182</v>
      </c>
      <c r="Q20" s="18" t="s">
        <v>182</v>
      </c>
      <c r="R20" s="20" t="s">
        <v>182</v>
      </c>
      <c r="S20" s="18" t="s">
        <v>182</v>
      </c>
      <c r="T20" s="20" t="s">
        <v>182</v>
      </c>
      <c r="U20" s="18" t="s">
        <v>182</v>
      </c>
      <c r="V20" s="20" t="s">
        <v>182</v>
      </c>
      <c r="W20" s="18" t="n">
        <v>417.55876656</v>
      </c>
      <c r="X20" s="20" t="n">
        <v>12.53998412</v>
      </c>
    </row>
    <row r="21" spans="1:24">
      <c r="A21" s="15" t="s">
        <v>196</v>
      </c>
      <c r="B21" s="17" t="n">
        <v>5741</v>
      </c>
      <c r="C21" s="18">
        <f>(79.0/B21*100)</f>
        <v/>
      </c>
      <c r="D21" s="19" t="n">
        <v>5662</v>
      </c>
      <c r="E21" s="18" t="n">
        <v>477.87061303</v>
      </c>
      <c r="F21" s="20" t="n">
        <v>2.93146556</v>
      </c>
      <c r="G21" s="18" t="n">
        <v>512.97224842</v>
      </c>
      <c r="H21" s="20" t="n">
        <v>2.9506746</v>
      </c>
      <c r="I21" s="18" t="n">
        <v>512.62620967</v>
      </c>
      <c r="J21" s="20" t="n">
        <v>3.02808317</v>
      </c>
      <c r="K21" s="18" t="n">
        <v>519.03294591</v>
      </c>
      <c r="L21" s="20" t="n">
        <v>3.1618735</v>
      </c>
      <c r="M21" s="18" t="n">
        <v>505.61725915</v>
      </c>
      <c r="N21" s="20" t="n">
        <v>4.14417282</v>
      </c>
      <c r="O21" s="18" t="n">
        <v>424.8487347</v>
      </c>
      <c r="P21" s="20" t="n">
        <v>29.04056888</v>
      </c>
      <c r="Q21" s="18" t="s">
        <v>182</v>
      </c>
      <c r="R21" s="20" t="s">
        <v>182</v>
      </c>
      <c r="S21" s="18" t="s">
        <v>182</v>
      </c>
      <c r="T21" s="20" t="s">
        <v>182</v>
      </c>
      <c r="U21" s="18" t="s">
        <v>182</v>
      </c>
      <c r="V21" s="20" t="s">
        <v>182</v>
      </c>
      <c r="W21" s="18" t="n">
        <v>449.13140253</v>
      </c>
      <c r="X21" s="20" t="n">
        <v>8.25380474</v>
      </c>
    </row>
    <row r="22" spans="1:24">
      <c r="A22" s="15" t="s">
        <v>197</v>
      </c>
      <c r="B22" s="17" t="n">
        <v>6598</v>
      </c>
      <c r="C22" s="18">
        <f>(100.0/B22*100)</f>
        <v/>
      </c>
      <c r="D22" s="19" t="n">
        <v>6498</v>
      </c>
      <c r="E22" s="18" t="n">
        <v>457.95631328</v>
      </c>
      <c r="F22" s="20" t="n">
        <v>5.22992376</v>
      </c>
      <c r="G22" s="18" t="n">
        <v>467.8249876</v>
      </c>
      <c r="H22" s="20" t="n">
        <v>4.66213893</v>
      </c>
      <c r="I22" s="18" t="n">
        <v>490.83684705</v>
      </c>
      <c r="J22" s="20" t="n">
        <v>5.19844256</v>
      </c>
      <c r="K22" s="18" t="n">
        <v>496.72677955</v>
      </c>
      <c r="L22" s="20" t="n">
        <v>5.03443089</v>
      </c>
      <c r="M22" s="18" t="n">
        <v>493.01196443</v>
      </c>
      <c r="N22" s="20" t="n">
        <v>4.55961782</v>
      </c>
      <c r="O22" s="18" t="n">
        <v>353.48150344</v>
      </c>
      <c r="P22" s="20" t="n">
        <v>10.04320883</v>
      </c>
      <c r="Q22" s="18" t="s">
        <v>182</v>
      </c>
      <c r="R22" s="20" t="s">
        <v>182</v>
      </c>
      <c r="S22" s="18" t="n">
        <v>465.3184081</v>
      </c>
      <c r="T22" s="20" t="n">
        <v>9.52311205</v>
      </c>
      <c r="U22" s="18" t="s">
        <v>182</v>
      </c>
      <c r="V22" s="20" t="s">
        <v>182</v>
      </c>
      <c r="W22" s="18" t="n">
        <v>388.90015288</v>
      </c>
      <c r="X22" s="20" t="n">
        <v>7.9608866</v>
      </c>
    </row>
    <row r="23" spans="1:24">
      <c r="A23" s="15" t="s">
        <v>198</v>
      </c>
      <c r="B23" s="17" t="n">
        <v>11583</v>
      </c>
      <c r="C23" s="18">
        <f>(512.0/B23*100)</f>
        <v/>
      </c>
      <c r="D23" s="19" t="n">
        <v>11071</v>
      </c>
      <c r="E23" s="18" t="n">
        <v>470.28354848</v>
      </c>
      <c r="F23" s="20" t="n">
        <v>4.39756207</v>
      </c>
      <c r="G23" s="18" t="n">
        <v>486.69128388</v>
      </c>
      <c r="H23" s="20" t="n">
        <v>6.09641648</v>
      </c>
      <c r="I23" s="18" t="n">
        <v>508.44305516</v>
      </c>
      <c r="J23" s="20" t="n">
        <v>4.08957665</v>
      </c>
      <c r="K23" s="18" t="n">
        <v>499.6831018</v>
      </c>
      <c r="L23" s="20" t="n">
        <v>4.00041649</v>
      </c>
      <c r="M23" s="18" t="n">
        <v>495.5893105</v>
      </c>
      <c r="N23" s="20" t="n">
        <v>5.05456832</v>
      </c>
      <c r="O23" s="18" t="n">
        <v>458.71026959</v>
      </c>
      <c r="P23" s="20" t="n">
        <v>19.55759787</v>
      </c>
      <c r="Q23" s="18" t="s">
        <v>182</v>
      </c>
      <c r="R23" s="20" t="s">
        <v>182</v>
      </c>
      <c r="S23" s="18" t="s">
        <v>182</v>
      </c>
      <c r="T23" s="20" t="s">
        <v>182</v>
      </c>
      <c r="U23" s="18" t="s">
        <v>182</v>
      </c>
      <c r="V23" s="20" t="s">
        <v>182</v>
      </c>
      <c r="W23" s="18" t="n">
        <v>431.0267211</v>
      </c>
      <c r="X23" s="20" t="n">
        <v>6.12966332</v>
      </c>
    </row>
    <row r="24" spans="1:24">
      <c r="A24" s="15" t="s">
        <v>199</v>
      </c>
      <c r="B24" s="17" t="n">
        <v>6647</v>
      </c>
      <c r="C24" s="18">
        <f>(17.0/B24*100)</f>
        <v/>
      </c>
      <c r="D24" s="19" t="n">
        <v>6630</v>
      </c>
      <c r="E24" s="18" t="n">
        <v>515.43332117</v>
      </c>
      <c r="F24" s="20" t="n">
        <v>3.41064828</v>
      </c>
      <c r="G24" s="18" t="n">
        <v>533.3422018700001</v>
      </c>
      <c r="H24" s="20" t="n">
        <v>4.42141666</v>
      </c>
      <c r="I24" s="18" t="n">
        <v>547.41182177</v>
      </c>
      <c r="J24" s="20" t="n">
        <v>4.19495795</v>
      </c>
      <c r="K24" s="18" t="n">
        <v>550.3033338499999</v>
      </c>
      <c r="L24" s="20" t="n">
        <v>4.68516209</v>
      </c>
      <c r="M24" s="18" t="n">
        <v>545.69442969</v>
      </c>
      <c r="N24" s="20" t="n">
        <v>4.47084458</v>
      </c>
      <c r="O24" s="18" t="n">
        <v>437.355754</v>
      </c>
      <c r="P24" s="20" t="n">
        <v>17.09724105</v>
      </c>
      <c r="Q24" s="18" t="s">
        <v>182</v>
      </c>
      <c r="R24" s="20" t="s">
        <v>182</v>
      </c>
      <c r="S24" s="18" t="s">
        <v>182</v>
      </c>
      <c r="T24" s="20" t="s">
        <v>182</v>
      </c>
      <c r="U24" s="18" t="s">
        <v>182</v>
      </c>
      <c r="V24" s="20" t="s">
        <v>182</v>
      </c>
      <c r="W24" s="18" t="n">
        <v>449.16198354</v>
      </c>
      <c r="X24" s="20" t="n">
        <v>16.02770668</v>
      </c>
    </row>
    <row r="25" spans="1:24">
      <c r="A25" s="15" t="s">
        <v>200</v>
      </c>
      <c r="B25" s="17" t="n">
        <v>5581</v>
      </c>
      <c r="C25" s="18">
        <f>(28.0/B25*100)</f>
        <v/>
      </c>
      <c r="D25" s="19" t="n">
        <v>5553</v>
      </c>
      <c r="E25" s="18" t="n">
        <v>499.89314266</v>
      </c>
      <c r="F25" s="20" t="n">
        <v>4.44828417</v>
      </c>
      <c r="G25" s="18" t="n">
        <v>525.042945</v>
      </c>
      <c r="H25" s="20" t="n">
        <v>5.31331475</v>
      </c>
      <c r="I25" s="18" t="n">
        <v>533.69468536</v>
      </c>
      <c r="J25" s="20" t="n">
        <v>4.39277161</v>
      </c>
      <c r="K25" s="18" t="n">
        <v>544.39619077</v>
      </c>
      <c r="L25" s="20" t="n">
        <v>4.68498105</v>
      </c>
      <c r="M25" s="18" t="n">
        <v>532.19710618</v>
      </c>
      <c r="N25" s="20" t="n">
        <v>6.29007755</v>
      </c>
      <c r="O25" s="18" t="n">
        <v>392.05635972</v>
      </c>
      <c r="P25" s="20" t="n">
        <v>35.90323828</v>
      </c>
      <c r="Q25" s="18" t="s">
        <v>182</v>
      </c>
      <c r="R25" s="20" t="s">
        <v>182</v>
      </c>
      <c r="S25" s="18" t="s">
        <v>182</v>
      </c>
      <c r="T25" s="20" t="s">
        <v>182</v>
      </c>
      <c r="U25" s="18" t="s">
        <v>182</v>
      </c>
      <c r="V25" s="20" t="s">
        <v>182</v>
      </c>
      <c r="W25" s="18" t="n">
        <v>490.9486974</v>
      </c>
      <c r="X25" s="20" t="n">
        <v>20.0327483</v>
      </c>
    </row>
    <row r="26" spans="1:24">
      <c r="A26" s="15" t="s">
        <v>201</v>
      </c>
      <c r="B26" s="17" t="n">
        <v>4869</v>
      </c>
      <c r="C26" s="18">
        <f>(100.0/B26*100)</f>
        <v/>
      </c>
      <c r="D26" s="19" t="n">
        <v>4769</v>
      </c>
      <c r="E26" s="18" t="n">
        <v>449.68095046</v>
      </c>
      <c r="F26" s="20" t="n">
        <v>5.85536108</v>
      </c>
      <c r="G26" s="18" t="n">
        <v>473.49211099</v>
      </c>
      <c r="H26" s="20" t="n">
        <v>4.07687255</v>
      </c>
      <c r="I26" s="18" t="n">
        <v>485.75765562</v>
      </c>
      <c r="J26" s="20" t="n">
        <v>3.70521586</v>
      </c>
      <c r="K26" s="18" t="n">
        <v>488.9738842</v>
      </c>
      <c r="L26" s="20" t="n">
        <v>2.60734115</v>
      </c>
      <c r="M26" s="18" t="n">
        <v>492.34377157</v>
      </c>
      <c r="N26" s="20" t="n">
        <v>2.82325744</v>
      </c>
      <c r="O26" s="18" t="s">
        <v>182</v>
      </c>
      <c r="P26" s="20" t="s">
        <v>182</v>
      </c>
      <c r="Q26" s="18" t="s">
        <v>182</v>
      </c>
      <c r="R26" s="20" t="s">
        <v>182</v>
      </c>
      <c r="S26" s="18" t="s">
        <v>182</v>
      </c>
      <c r="T26" s="20" t="s">
        <v>182</v>
      </c>
      <c r="U26" s="18" t="s">
        <v>182</v>
      </c>
      <c r="V26" s="20" t="s">
        <v>182</v>
      </c>
      <c r="W26" s="18" t="n">
        <v>423.92740667</v>
      </c>
      <c r="X26" s="20" t="n">
        <v>8.79379456</v>
      </c>
    </row>
    <row r="27" spans="1:24">
      <c r="A27" s="15" t="s">
        <v>202</v>
      </c>
      <c r="B27" s="17" t="n">
        <v>5299</v>
      </c>
      <c r="C27" s="18">
        <f>(174.0/B27*100)</f>
        <v/>
      </c>
      <c r="D27" s="19" t="n">
        <v>5125</v>
      </c>
      <c r="E27" s="18" t="n">
        <v>479.78387213</v>
      </c>
      <c r="F27" s="20" t="n">
        <v>4.23370582</v>
      </c>
      <c r="G27" s="18" t="n">
        <v>499.82354163</v>
      </c>
      <c r="H27" s="20" t="n">
        <v>4.14512383</v>
      </c>
      <c r="I27" s="18" t="n">
        <v>501.44826427</v>
      </c>
      <c r="J27" s="20" t="n">
        <v>3.07571684</v>
      </c>
      <c r="K27" s="18" t="n">
        <v>501.5100424</v>
      </c>
      <c r="L27" s="20" t="n">
        <v>2.93277095</v>
      </c>
      <c r="M27" s="18" t="n">
        <v>486.35036097</v>
      </c>
      <c r="N27" s="20" t="n">
        <v>2.96977299</v>
      </c>
      <c r="O27" s="18" t="n">
        <v>433.74807221</v>
      </c>
      <c r="P27" s="20" t="n">
        <v>14.3856779</v>
      </c>
      <c r="Q27" s="18" t="s">
        <v>182</v>
      </c>
      <c r="R27" s="20" t="s">
        <v>182</v>
      </c>
      <c r="S27" s="18" t="s">
        <v>182</v>
      </c>
      <c r="T27" s="20" t="s">
        <v>182</v>
      </c>
      <c r="U27" s="18" t="s">
        <v>182</v>
      </c>
      <c r="V27" s="20" t="s">
        <v>182</v>
      </c>
      <c r="W27" s="18" t="n">
        <v>416.46840896</v>
      </c>
      <c r="X27" s="20" t="n">
        <v>4.57178623</v>
      </c>
    </row>
    <row r="28" spans="1:24">
      <c r="A28" s="15" t="s">
        <v>203</v>
      </c>
      <c r="B28" s="17" t="n">
        <v>7568</v>
      </c>
      <c r="C28" s="18">
        <f>(134.0/B28*100)</f>
        <v/>
      </c>
      <c r="D28" s="19" t="n">
        <v>7434</v>
      </c>
      <c r="E28" s="18" t="n">
        <v>392.34395514</v>
      </c>
      <c r="F28" s="20" t="n">
        <v>2.44064112</v>
      </c>
      <c r="G28" s="18" t="n">
        <v>413.13415115</v>
      </c>
      <c r="H28" s="20" t="n">
        <v>3.91963545</v>
      </c>
      <c r="I28" s="18" t="n">
        <v>428.8191242</v>
      </c>
      <c r="J28" s="20" t="n">
        <v>3.28662432</v>
      </c>
      <c r="K28" s="18" t="n">
        <v>423.25766357</v>
      </c>
      <c r="L28" s="20" t="n">
        <v>4.25686719</v>
      </c>
      <c r="M28" s="18" t="n">
        <v>426.50888396</v>
      </c>
      <c r="N28" s="20" t="n">
        <v>4.46591163</v>
      </c>
      <c r="O28" s="18" t="n">
        <v>331.61953229</v>
      </c>
      <c r="P28" s="20" t="n">
        <v>9.41278149</v>
      </c>
      <c r="Q28" s="18" t="s">
        <v>182</v>
      </c>
      <c r="R28" s="20" t="s">
        <v>182</v>
      </c>
      <c r="S28" s="18" t="s">
        <v>182</v>
      </c>
      <c r="T28" s="20" t="s">
        <v>182</v>
      </c>
      <c r="U28" s="18" t="s">
        <v>182</v>
      </c>
      <c r="V28" s="20" t="s">
        <v>182</v>
      </c>
      <c r="W28" s="18" t="n">
        <v>348.67983054</v>
      </c>
      <c r="X28" s="20" t="n">
        <v>10.79391426</v>
      </c>
    </row>
    <row r="29" spans="1:24">
      <c r="A29" s="15" t="s">
        <v>204</v>
      </c>
      <c r="B29" s="17" t="n">
        <v>5385</v>
      </c>
      <c r="C29" s="18">
        <f>(36.0/B29*100)</f>
        <v/>
      </c>
      <c r="D29" s="19" t="n">
        <v>5349</v>
      </c>
      <c r="E29" s="18" t="n">
        <v>497.40679345</v>
      </c>
      <c r="F29" s="20" t="n">
        <v>3.05480598</v>
      </c>
      <c r="G29" s="18" t="n">
        <v>527.73512354</v>
      </c>
      <c r="H29" s="20" t="n">
        <v>3.47080899</v>
      </c>
      <c r="I29" s="18" t="n">
        <v>523.40314982</v>
      </c>
      <c r="J29" s="20" t="n">
        <v>3.44870709</v>
      </c>
      <c r="K29" s="18" t="n">
        <v>529.93656398</v>
      </c>
      <c r="L29" s="20" t="n">
        <v>3.83483664</v>
      </c>
      <c r="M29" s="18" t="n">
        <v>532.38909996</v>
      </c>
      <c r="N29" s="20" t="n">
        <v>4.56677176</v>
      </c>
      <c r="O29" s="18" t="n">
        <v>388.67614524</v>
      </c>
      <c r="P29" s="20" t="n">
        <v>42.43001082</v>
      </c>
      <c r="Q29" s="18" t="s">
        <v>182</v>
      </c>
      <c r="R29" s="20" t="s">
        <v>182</v>
      </c>
      <c r="S29" s="18" t="n">
        <v>335.3902018</v>
      </c>
      <c r="T29" s="20" t="n">
        <v>12.1685767</v>
      </c>
      <c r="U29" s="18" t="s">
        <v>182</v>
      </c>
      <c r="V29" s="20" t="s">
        <v>182</v>
      </c>
      <c r="W29" s="18" t="n">
        <v>444.89130976</v>
      </c>
      <c r="X29" s="20" t="n">
        <v>14.15273075</v>
      </c>
    </row>
    <row r="30" spans="1:24">
      <c r="A30" s="15" t="s">
        <v>205</v>
      </c>
      <c r="B30" s="17" t="n">
        <v>4520</v>
      </c>
      <c r="C30" s="18">
        <f>(546.0/B30*100)</f>
        <v/>
      </c>
      <c r="D30" s="19" t="n">
        <v>3974</v>
      </c>
      <c r="E30" s="18" t="n">
        <v>479.23448116</v>
      </c>
      <c r="F30" s="20" t="n">
        <v>3.88047219</v>
      </c>
      <c r="G30" s="18" t="n">
        <v>497.22864522</v>
      </c>
      <c r="H30" s="20" t="n">
        <v>4.36358447</v>
      </c>
      <c r="I30" s="18" t="n">
        <v>512.8074294199999</v>
      </c>
      <c r="J30" s="20" t="n">
        <v>3.75425562</v>
      </c>
      <c r="K30" s="18" t="n">
        <v>510.85428783</v>
      </c>
      <c r="L30" s="20" t="n">
        <v>4.45966127</v>
      </c>
      <c r="M30" s="18" t="n">
        <v>508.12863275</v>
      </c>
      <c r="N30" s="20" t="n">
        <v>5.33383052</v>
      </c>
      <c r="O30" s="18" t="n">
        <v>416.62079913</v>
      </c>
      <c r="P30" s="20" t="n">
        <v>23.35845308</v>
      </c>
      <c r="Q30" s="18" t="s">
        <v>182</v>
      </c>
      <c r="R30" s="20" t="s">
        <v>182</v>
      </c>
      <c r="S30" s="18" t="s">
        <v>182</v>
      </c>
      <c r="T30" s="20" t="s">
        <v>182</v>
      </c>
      <c r="U30" s="18" t="s">
        <v>182</v>
      </c>
      <c r="V30" s="20" t="s">
        <v>182</v>
      </c>
      <c r="W30" s="18" t="n">
        <v>424.01547111</v>
      </c>
      <c r="X30" s="20" t="n">
        <v>7.65087766</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486.07444386</v>
      </c>
      <c r="F32" s="20" t="n">
        <v>5.62960587</v>
      </c>
      <c r="G32" s="18" t="n">
        <v>504.3850717</v>
      </c>
      <c r="H32" s="20" t="n">
        <v>4.3328807</v>
      </c>
      <c r="I32" s="18" t="n">
        <v>513.7817599799999</v>
      </c>
      <c r="J32" s="20" t="n">
        <v>3.45927406</v>
      </c>
      <c r="K32" s="18" t="n">
        <v>514.99707991</v>
      </c>
      <c r="L32" s="20" t="n">
        <v>3.25133256</v>
      </c>
      <c r="M32" s="18" t="n">
        <v>500.28048523</v>
      </c>
      <c r="N32" s="20" t="n">
        <v>3.35314804</v>
      </c>
      <c r="O32" s="18" t="n">
        <v>459.37468581</v>
      </c>
      <c r="P32" s="20" t="n">
        <v>28.13902873</v>
      </c>
      <c r="Q32" s="18" t="s">
        <v>182</v>
      </c>
      <c r="R32" s="20" t="s">
        <v>182</v>
      </c>
      <c r="S32" s="18" t="s">
        <v>182</v>
      </c>
      <c r="T32" s="20" t="s">
        <v>182</v>
      </c>
      <c r="U32" s="18" t="s">
        <v>182</v>
      </c>
      <c r="V32" s="20" t="s">
        <v>182</v>
      </c>
      <c r="W32" s="18" t="n">
        <v>430.97340447</v>
      </c>
      <c r="X32" s="20" t="n">
        <v>11.99063863</v>
      </c>
    </row>
    <row r="33" spans="1:24">
      <c r="A33" s="15" t="s">
        <v>208</v>
      </c>
      <c r="B33" s="17" t="n">
        <v>7325</v>
      </c>
      <c r="C33" s="18">
        <f>(235.0/B33*100)</f>
        <v/>
      </c>
      <c r="D33" s="19" t="n">
        <v>7090</v>
      </c>
      <c r="E33" s="18" t="n">
        <v>467.52197651</v>
      </c>
      <c r="F33" s="20" t="n">
        <v>4.10169551</v>
      </c>
      <c r="G33" s="18" t="n">
        <v>494.54262119</v>
      </c>
      <c r="H33" s="20" t="n">
        <v>4.70043984</v>
      </c>
      <c r="I33" s="18" t="n">
        <v>503.17828249</v>
      </c>
      <c r="J33" s="20" t="n">
        <v>3.63305681</v>
      </c>
      <c r="K33" s="18" t="n">
        <v>503.51726855</v>
      </c>
      <c r="L33" s="20" t="n">
        <v>3.66234037</v>
      </c>
      <c r="M33" s="18" t="n">
        <v>497.88822657</v>
      </c>
      <c r="N33" s="20" t="n">
        <v>4.22645059</v>
      </c>
      <c r="O33" s="18" t="n">
        <v>385.2957023</v>
      </c>
      <c r="P33" s="20" t="n">
        <v>29.52119482</v>
      </c>
      <c r="Q33" s="18" t="s">
        <v>182</v>
      </c>
      <c r="R33" s="20" t="s">
        <v>182</v>
      </c>
      <c r="S33" s="18" t="s">
        <v>182</v>
      </c>
      <c r="T33" s="20" t="s">
        <v>182</v>
      </c>
      <c r="U33" s="18" t="s">
        <v>182</v>
      </c>
      <c r="V33" s="20" t="s">
        <v>182</v>
      </c>
      <c r="W33" s="18" t="n">
        <v>429.21992719</v>
      </c>
      <c r="X33" s="20" t="n">
        <v>10.43970508</v>
      </c>
    </row>
    <row r="34" spans="1:24">
      <c r="A34" s="15" t="s">
        <v>209</v>
      </c>
      <c r="B34" s="17" t="n">
        <v>6350</v>
      </c>
      <c r="C34" s="18">
        <f>(86.0/B34*100)</f>
        <v/>
      </c>
      <c r="D34" s="19" t="n">
        <v>6264</v>
      </c>
      <c r="E34" s="18" t="n">
        <v>462.14531201</v>
      </c>
      <c r="F34" s="20" t="n">
        <v>4.6935841</v>
      </c>
      <c r="G34" s="18" t="n">
        <v>477.67821019</v>
      </c>
      <c r="H34" s="20" t="n">
        <v>4.66277712</v>
      </c>
      <c r="I34" s="18" t="n">
        <v>501.29167959</v>
      </c>
      <c r="J34" s="20" t="n">
        <v>3.44724469</v>
      </c>
      <c r="K34" s="18" t="n">
        <v>494.27119674</v>
      </c>
      <c r="L34" s="20" t="n">
        <v>3.62204978</v>
      </c>
      <c r="M34" s="18" t="n">
        <v>483.48262664</v>
      </c>
      <c r="N34" s="20" t="n">
        <v>3.32070005</v>
      </c>
      <c r="O34" s="18" t="n">
        <v>379.07328183</v>
      </c>
      <c r="P34" s="20" t="n">
        <v>14.0777645</v>
      </c>
      <c r="Q34" s="18" t="s">
        <v>182</v>
      </c>
      <c r="R34" s="20" t="s">
        <v>182</v>
      </c>
      <c r="S34" s="18" t="n">
        <v>336.51078337</v>
      </c>
      <c r="T34" s="20" t="n">
        <v>12.24828707</v>
      </c>
      <c r="U34" s="18" t="s">
        <v>182</v>
      </c>
      <c r="V34" s="20" t="s">
        <v>182</v>
      </c>
      <c r="W34" s="18" t="n">
        <v>390.48091753</v>
      </c>
      <c r="X34" s="20" t="n">
        <v>9.98717029</v>
      </c>
    </row>
    <row r="35" spans="1:24">
      <c r="A35" s="15" t="s">
        <v>210</v>
      </c>
      <c r="B35" s="17" t="n">
        <v>6406</v>
      </c>
      <c r="C35" s="18">
        <f>(69.0/B35*100)</f>
        <v/>
      </c>
      <c r="D35" s="19" t="n">
        <v>6337</v>
      </c>
      <c r="E35" s="18" t="n">
        <v>495.87902546</v>
      </c>
      <c r="F35" s="20" t="n">
        <v>4.34768574</v>
      </c>
      <c r="G35" s="18" t="n">
        <v>502.53422839</v>
      </c>
      <c r="H35" s="20" t="n">
        <v>3.70306684</v>
      </c>
      <c r="I35" s="18" t="n">
        <v>521.99055999</v>
      </c>
      <c r="J35" s="20" t="n">
        <v>3.19526902</v>
      </c>
      <c r="K35" s="18" t="n">
        <v>523.96836334</v>
      </c>
      <c r="L35" s="20" t="n">
        <v>3.04326694</v>
      </c>
      <c r="M35" s="18" t="n">
        <v>517.31574381</v>
      </c>
      <c r="N35" s="20" t="n">
        <v>3.59888332</v>
      </c>
      <c r="O35" s="18" t="n">
        <v>456.28947541</v>
      </c>
      <c r="P35" s="20" t="n">
        <v>18.93491365</v>
      </c>
      <c r="Q35" s="18" t="s">
        <v>182</v>
      </c>
      <c r="R35" s="20" t="s">
        <v>182</v>
      </c>
      <c r="S35" s="18" t="n">
        <v>349.78970242</v>
      </c>
      <c r="T35" s="20" t="n">
        <v>6.90672373</v>
      </c>
      <c r="U35" s="18" t="s">
        <v>182</v>
      </c>
      <c r="V35" s="20" t="s">
        <v>182</v>
      </c>
      <c r="W35" s="18" t="n">
        <v>442.05247391</v>
      </c>
      <c r="X35" s="20" t="n">
        <v>7.802959</v>
      </c>
    </row>
    <row r="36" spans="1:24">
      <c r="A36" s="15" t="s">
        <v>211</v>
      </c>
      <c r="B36" s="17" t="n">
        <v>6736</v>
      </c>
      <c r="C36" s="18">
        <f>(49.0/B36*100)</f>
        <v/>
      </c>
      <c r="D36" s="19" t="n">
        <v>6687</v>
      </c>
      <c r="E36" s="18" t="n">
        <v>462.90983926</v>
      </c>
      <c r="F36" s="20" t="n">
        <v>3.40884499</v>
      </c>
      <c r="G36" s="18" t="n">
        <v>492.74529477</v>
      </c>
      <c r="H36" s="20" t="n">
        <v>3.85312286</v>
      </c>
      <c r="I36" s="18" t="n">
        <v>499.60702178</v>
      </c>
      <c r="J36" s="20" t="n">
        <v>3.09412998</v>
      </c>
      <c r="K36" s="18" t="n">
        <v>496.47018518</v>
      </c>
      <c r="L36" s="20" t="n">
        <v>2.93812572</v>
      </c>
      <c r="M36" s="18" t="n">
        <v>495.29683082</v>
      </c>
      <c r="N36" s="20" t="n">
        <v>3.43010742</v>
      </c>
      <c r="O36" s="18" t="n">
        <v>415.69116087</v>
      </c>
      <c r="P36" s="20" t="n">
        <v>19.29217902</v>
      </c>
      <c r="Q36" s="18" t="s">
        <v>182</v>
      </c>
      <c r="R36" s="20" t="s">
        <v>182</v>
      </c>
      <c r="S36" s="18" t="s">
        <v>182</v>
      </c>
      <c r="T36" s="20" t="s">
        <v>182</v>
      </c>
      <c r="U36" s="18" t="s">
        <v>182</v>
      </c>
      <c r="V36" s="20" t="s">
        <v>182</v>
      </c>
      <c r="W36" s="18" t="n">
        <v>415.96534652</v>
      </c>
      <c r="X36" s="20" t="n">
        <v>8.876664509999999</v>
      </c>
    </row>
    <row r="37" spans="1:24">
      <c r="A37" s="15" t="s">
        <v>212</v>
      </c>
      <c r="B37" s="17" t="n">
        <v>5458</v>
      </c>
      <c r="C37" s="18">
        <f>(249.0/B37*100)</f>
        <v/>
      </c>
      <c r="D37" s="19" t="n">
        <v>5209</v>
      </c>
      <c r="E37" s="18" t="n">
        <v>483.12732468</v>
      </c>
      <c r="F37" s="20" t="n">
        <v>4.07716274</v>
      </c>
      <c r="G37" s="18" t="n">
        <v>506.27175897</v>
      </c>
      <c r="H37" s="20" t="n">
        <v>3.88800119</v>
      </c>
      <c r="I37" s="18" t="n">
        <v>507.41996284</v>
      </c>
      <c r="J37" s="20" t="n">
        <v>4.33590672</v>
      </c>
      <c r="K37" s="18" t="n">
        <v>505.39661545</v>
      </c>
      <c r="L37" s="20" t="n">
        <v>3.794425</v>
      </c>
      <c r="M37" s="18" t="n">
        <v>501.58205887</v>
      </c>
      <c r="N37" s="20" t="n">
        <v>4.9520489</v>
      </c>
      <c r="O37" s="18" t="n">
        <v>389.21190398</v>
      </c>
      <c r="P37" s="20" t="n">
        <v>22.35314496</v>
      </c>
      <c r="Q37" s="18" t="s">
        <v>182</v>
      </c>
      <c r="R37" s="20" t="s">
        <v>182</v>
      </c>
      <c r="S37" s="18" t="s">
        <v>182</v>
      </c>
      <c r="T37" s="20" t="s">
        <v>182</v>
      </c>
      <c r="U37" s="18" t="s">
        <v>182</v>
      </c>
      <c r="V37" s="20" t="s">
        <v>182</v>
      </c>
      <c r="W37" s="18" t="n">
        <v>419.55784711</v>
      </c>
      <c r="X37" s="20" t="n">
        <v>6.0556506</v>
      </c>
    </row>
    <row r="38" spans="1:24">
      <c r="A38" s="15" t="s">
        <v>213</v>
      </c>
      <c r="B38" s="17" t="n">
        <v>5860</v>
      </c>
      <c r="C38" s="18">
        <f>(64.0/B38*100)</f>
        <v/>
      </c>
      <c r="D38" s="19" t="n">
        <v>5796</v>
      </c>
      <c r="E38" s="18" t="n">
        <v>515.80782637</v>
      </c>
      <c r="F38" s="20" t="n">
        <v>4.39240448</v>
      </c>
      <c r="G38" s="18" t="n">
        <v>533.41148674</v>
      </c>
      <c r="H38" s="20" t="n">
        <v>5.83835385</v>
      </c>
      <c r="I38" s="18" t="n">
        <v>529.5234286</v>
      </c>
      <c r="J38" s="20" t="n">
        <v>3.68009044</v>
      </c>
      <c r="K38" s="18" t="n">
        <v>528.19906187</v>
      </c>
      <c r="L38" s="20" t="n">
        <v>4.00219609</v>
      </c>
      <c r="M38" s="18" t="n">
        <v>527.73251178</v>
      </c>
      <c r="N38" s="20" t="n">
        <v>4.25403771</v>
      </c>
      <c r="O38" s="18" t="n">
        <v>423.77334755</v>
      </c>
      <c r="P38" s="20" t="n">
        <v>19.6152984</v>
      </c>
      <c r="Q38" s="18" t="s">
        <v>182</v>
      </c>
      <c r="R38" s="20" t="s">
        <v>182</v>
      </c>
      <c r="S38" s="18" t="s">
        <v>182</v>
      </c>
      <c r="T38" s="20" t="s">
        <v>182</v>
      </c>
      <c r="U38" s="18" t="s">
        <v>182</v>
      </c>
      <c r="V38" s="20" t="s">
        <v>182</v>
      </c>
      <c r="W38" s="18" t="n">
        <v>441.50287697</v>
      </c>
      <c r="X38" s="20" t="n">
        <v>6.44254003</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(5671.0/B40*100)</f>
        <v/>
      </c>
      <c r="D40" s="19" t="n">
        <v>8486</v>
      </c>
      <c r="E40" s="18" t="n">
        <v>457.49738841</v>
      </c>
      <c r="F40" s="20" t="n">
        <v>4.81991998</v>
      </c>
      <c r="G40" s="18" t="n">
        <v>500.98805854</v>
      </c>
      <c r="H40" s="20" t="n">
        <v>4.78850727</v>
      </c>
      <c r="I40" s="18" t="n">
        <v>511.64618717</v>
      </c>
      <c r="J40" s="20" t="n">
        <v>4.0095165</v>
      </c>
      <c r="K40" s="18" t="n">
        <v>511.8133234</v>
      </c>
      <c r="L40" s="20" t="n">
        <v>4.43290838</v>
      </c>
      <c r="M40" s="18" t="n">
        <v>501.50990808</v>
      </c>
      <c r="N40" s="20" t="n">
        <v>5.06581786</v>
      </c>
      <c r="O40" s="18" t="n">
        <v>408.69474018</v>
      </c>
      <c r="P40" s="20" t="n">
        <v>29.40753755</v>
      </c>
      <c r="Q40" s="18" t="s">
        <v>182</v>
      </c>
      <c r="R40" s="20" t="s">
        <v>182</v>
      </c>
      <c r="S40" s="18" t="n">
        <v>491.16464222</v>
      </c>
      <c r="T40" s="20" t="n">
        <v>2.5540442</v>
      </c>
      <c r="U40" s="18" t="s">
        <v>182</v>
      </c>
      <c r="V40" s="20" t="s">
        <v>182</v>
      </c>
      <c r="W40" s="18" t="n">
        <v>403.48029782</v>
      </c>
      <c r="X40" s="20" t="n">
        <v>7.64079478</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(2792.0/B46*100)</f>
        <v/>
      </c>
      <c r="D46" s="19" t="n">
        <v>20349</v>
      </c>
      <c r="E46" s="18" t="n">
        <v>355.02753416</v>
      </c>
      <c r="F46" s="20" t="n">
        <v>4.09243507</v>
      </c>
      <c r="G46" s="18" t="n">
        <v>378.99358715</v>
      </c>
      <c r="H46" s="20" t="n">
        <v>4.8681338</v>
      </c>
      <c r="I46" s="18" t="n">
        <v>402.13137531</v>
      </c>
      <c r="J46" s="20" t="n">
        <v>4.69057098</v>
      </c>
      <c r="K46" s="18" t="n">
        <v>409.78531201</v>
      </c>
      <c r="L46" s="20" t="n">
        <v>4.69686405</v>
      </c>
      <c r="M46" s="18" t="n">
        <v>413.13994656</v>
      </c>
      <c r="N46" s="20" t="n">
        <v>4.88280282</v>
      </c>
      <c r="O46" s="18" t="n">
        <v>284.46388749</v>
      </c>
      <c r="P46" s="20" t="n">
        <v>12.06045404</v>
      </c>
      <c r="Q46" s="18" t="s">
        <v>182</v>
      </c>
      <c r="R46" s="20" t="s">
        <v>182</v>
      </c>
      <c r="S46" s="18" t="s">
        <v>182</v>
      </c>
      <c r="T46" s="20" t="s">
        <v>182</v>
      </c>
      <c r="U46" s="18" t="s">
        <v>182</v>
      </c>
      <c r="V46" s="20" t="s">
        <v>182</v>
      </c>
      <c r="W46" s="18" t="n">
        <v>354.94761261</v>
      </c>
      <c r="X46" s="20" t="n">
        <v>4.24429735</v>
      </c>
    </row>
    <row r="47" spans="1:24">
      <c r="A47" s="15" t="s">
        <v>222</v>
      </c>
      <c r="B47" s="17" t="n">
        <v>5928</v>
      </c>
      <c r="C47" s="18">
        <f>(148.0/B47*100)</f>
        <v/>
      </c>
      <c r="D47" s="19" t="n">
        <v>5780</v>
      </c>
      <c r="E47" s="18" t="n">
        <v>428.424609</v>
      </c>
      <c r="F47" s="20" t="n">
        <v>5.51781962</v>
      </c>
      <c r="G47" s="18" t="n">
        <v>443.19399053</v>
      </c>
      <c r="H47" s="20" t="n">
        <v>6.17937602</v>
      </c>
      <c r="I47" s="18" t="n">
        <v>460.08922874</v>
      </c>
      <c r="J47" s="20" t="n">
        <v>5.05282803</v>
      </c>
      <c r="K47" s="18" t="n">
        <v>465.87125424</v>
      </c>
      <c r="L47" s="20" t="n">
        <v>4.54085118</v>
      </c>
      <c r="M47" s="18" t="n">
        <v>459.39482036</v>
      </c>
      <c r="N47" s="20" t="n">
        <v>4.8885307</v>
      </c>
      <c r="O47" s="18" t="n">
        <v>351.05817057</v>
      </c>
      <c r="P47" s="20" t="n">
        <v>12.61946813</v>
      </c>
      <c r="Q47" s="18" t="s">
        <v>182</v>
      </c>
      <c r="R47" s="20" t="s">
        <v>182</v>
      </c>
      <c r="S47" s="18" t="s">
        <v>182</v>
      </c>
      <c r="T47" s="20" t="s">
        <v>182</v>
      </c>
      <c r="U47" s="18" t="s">
        <v>182</v>
      </c>
      <c r="V47" s="20" t="s">
        <v>182</v>
      </c>
      <c r="W47" s="18" t="n">
        <v>383.21960017</v>
      </c>
      <c r="X47" s="20" t="n">
        <v>4.86216399</v>
      </c>
    </row>
    <row r="48" spans="1:24">
      <c r="A48" s="15" t="s">
        <v>223</v>
      </c>
      <c r="B48" s="17" t="n">
        <v>9841</v>
      </c>
      <c r="C48" s="18">
        <f>(19.0/B48*100)</f>
        <v/>
      </c>
      <c r="D48" s="19" t="n">
        <v>9822</v>
      </c>
      <c r="E48" s="18" t="n">
        <v>505.66943378</v>
      </c>
      <c r="F48" s="20" t="n">
        <v>6.33660767</v>
      </c>
      <c r="G48" s="18" t="n">
        <v>538.3821112099999</v>
      </c>
      <c r="H48" s="20" t="n">
        <v>6.48176258</v>
      </c>
      <c r="I48" s="18" t="n">
        <v>547.0868802799999</v>
      </c>
      <c r="J48" s="20" t="n">
        <v>4.61640487</v>
      </c>
      <c r="K48" s="18" t="n">
        <v>551.15628817</v>
      </c>
      <c r="L48" s="20" t="n">
        <v>6.23352086</v>
      </c>
      <c r="M48" s="18" t="n">
        <v>531.90310024</v>
      </c>
      <c r="N48" s="20" t="n">
        <v>6.6077842</v>
      </c>
      <c r="O48" s="18" t="n">
        <v>379.37826934</v>
      </c>
      <c r="P48" s="20" t="n">
        <v>11.07715242</v>
      </c>
      <c r="Q48" s="18" t="s">
        <v>182</v>
      </c>
      <c r="R48" s="20" t="s">
        <v>182</v>
      </c>
      <c r="S48" s="18" t="s">
        <v>182</v>
      </c>
      <c r="T48" s="20" t="s">
        <v>182</v>
      </c>
      <c r="U48" s="18" t="s">
        <v>182</v>
      </c>
      <c r="V48" s="20" t="s">
        <v>182</v>
      </c>
      <c r="W48" s="18" t="n">
        <v>452.81353443</v>
      </c>
      <c r="X48" s="20" t="n">
        <v>29.56297992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(1048.0/B50*100)</f>
        <v/>
      </c>
      <c r="D50" s="19" t="n">
        <v>10747</v>
      </c>
      <c r="E50" s="18" t="n">
        <v>373.56000021</v>
      </c>
      <c r="F50" s="20" t="n">
        <v>2.98899929</v>
      </c>
      <c r="G50" s="18" t="n">
        <v>391.28700745</v>
      </c>
      <c r="H50" s="20" t="n">
        <v>3.50378046</v>
      </c>
      <c r="I50" s="18" t="n">
        <v>405.9518801</v>
      </c>
      <c r="J50" s="20" t="n">
        <v>3.8179122</v>
      </c>
      <c r="K50" s="18" t="n">
        <v>415.48082511</v>
      </c>
      <c r="L50" s="20" t="n">
        <v>3.72837459</v>
      </c>
      <c r="M50" s="18" t="n">
        <v>417.66127786</v>
      </c>
      <c r="N50" s="20" t="n">
        <v>4.28856926</v>
      </c>
      <c r="O50" s="18" t="n">
        <v>309.38214635</v>
      </c>
      <c r="P50" s="20" t="n">
        <v>11.65830352</v>
      </c>
      <c r="Q50" s="18" t="s">
        <v>182</v>
      </c>
      <c r="R50" s="20" t="s">
        <v>182</v>
      </c>
      <c r="S50" s="18" t="s">
        <v>182</v>
      </c>
      <c r="T50" s="20" t="s">
        <v>182</v>
      </c>
      <c r="U50" s="18" t="s">
        <v>182</v>
      </c>
      <c r="V50" s="20" t="s">
        <v>182</v>
      </c>
      <c r="W50" s="18" t="n">
        <v>355.02599993</v>
      </c>
      <c r="X50" s="20" t="n">
        <v>8.95286638</v>
      </c>
    </row>
    <row r="51" spans="1:24">
      <c r="A51" s="15" t="s">
        <v>226</v>
      </c>
      <c r="B51" s="17" t="n">
        <v>6866</v>
      </c>
      <c r="C51" s="18">
        <f>(117.0/B51*100)</f>
        <v/>
      </c>
      <c r="D51" s="19" t="n">
        <v>6749</v>
      </c>
      <c r="E51" s="18" t="n">
        <v>388.60720318</v>
      </c>
      <c r="F51" s="20" t="n">
        <v>3.01879128</v>
      </c>
      <c r="G51" s="18" t="n">
        <v>409.82706533</v>
      </c>
      <c r="H51" s="20" t="n">
        <v>3.38068065</v>
      </c>
      <c r="I51" s="18" t="n">
        <v>420.81772075</v>
      </c>
      <c r="J51" s="20" t="n">
        <v>4.58047953</v>
      </c>
      <c r="K51" s="18" t="n">
        <v>419.59924355</v>
      </c>
      <c r="L51" s="20" t="n">
        <v>3.93106413</v>
      </c>
      <c r="M51" s="18" t="n">
        <v>412.59332717</v>
      </c>
      <c r="N51" s="20" t="n">
        <v>5.34277447</v>
      </c>
      <c r="O51" s="18" t="n">
        <v>338.45012167</v>
      </c>
      <c r="P51" s="20" t="n">
        <v>17.18682088</v>
      </c>
      <c r="Q51" s="18" t="s">
        <v>182</v>
      </c>
      <c r="R51" s="20" t="s">
        <v>182</v>
      </c>
      <c r="S51" s="18" t="n">
        <v>380.5422133</v>
      </c>
      <c r="T51" s="20" t="n">
        <v>4.31283207</v>
      </c>
      <c r="U51" s="18" t="s">
        <v>182</v>
      </c>
      <c r="V51" s="20" t="s">
        <v>182</v>
      </c>
      <c r="W51" s="18" t="n">
        <v>377.92941956</v>
      </c>
      <c r="X51" s="20" t="n">
        <v>5.14149781</v>
      </c>
    </row>
    <row r="52" spans="1:24">
      <c r="A52" s="15" t="s">
        <v>227</v>
      </c>
      <c r="B52" s="17" t="n">
        <v>5809</v>
      </c>
      <c r="C52" s="18">
        <f>(119.0/B52*100)</f>
        <v/>
      </c>
      <c r="D52" s="19" t="n">
        <v>5690</v>
      </c>
      <c r="E52" s="18" t="n">
        <v>447.0468433</v>
      </c>
      <c r="F52" s="20" t="n">
        <v>4.43617754</v>
      </c>
      <c r="G52" s="18" t="n">
        <v>463.68249165</v>
      </c>
      <c r="H52" s="20" t="n">
        <v>4.19053949</v>
      </c>
      <c r="I52" s="18" t="n">
        <v>476.58943645</v>
      </c>
      <c r="J52" s="20" t="n">
        <v>3.39144906</v>
      </c>
      <c r="K52" s="18" t="n">
        <v>478.93579481</v>
      </c>
      <c r="L52" s="20" t="n">
        <v>3.67001316</v>
      </c>
      <c r="M52" s="18" t="n">
        <v>473.51574445</v>
      </c>
      <c r="N52" s="20" t="n">
        <v>3.34267576</v>
      </c>
      <c r="O52" s="18" t="n">
        <v>376.4202098</v>
      </c>
      <c r="P52" s="20" t="n">
        <v>22.91895151</v>
      </c>
      <c r="Q52" s="18" t="s">
        <v>182</v>
      </c>
      <c r="R52" s="20" t="s">
        <v>182</v>
      </c>
      <c r="S52" s="18" t="s">
        <v>182</v>
      </c>
      <c r="T52" s="20" t="s">
        <v>182</v>
      </c>
      <c r="U52" s="18" t="s">
        <v>182</v>
      </c>
      <c r="V52" s="20" t="s">
        <v>182</v>
      </c>
      <c r="W52" s="18" t="n">
        <v>388.45665874</v>
      </c>
      <c r="X52" s="20" t="n">
        <v>6.90928302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(469.0/B54*100)</f>
        <v/>
      </c>
      <c r="D54" s="19" t="n">
        <v>4271</v>
      </c>
      <c r="E54" s="18" t="n">
        <v>325.69343194</v>
      </c>
      <c r="F54" s="20" t="n">
        <v>4.06479852</v>
      </c>
      <c r="G54" s="18" t="n">
        <v>334.71308389</v>
      </c>
      <c r="H54" s="20" t="n">
        <v>4.22784767</v>
      </c>
      <c r="I54" s="18" t="n">
        <v>342.11493969</v>
      </c>
      <c r="J54" s="20" t="n">
        <v>4.84816152</v>
      </c>
      <c r="K54" s="18" t="n">
        <v>350.78094376</v>
      </c>
      <c r="L54" s="20" t="n">
        <v>4.96084699</v>
      </c>
      <c r="M54" s="18" t="n">
        <v>354.69930333</v>
      </c>
      <c r="N54" s="20" t="n">
        <v>5.12320726</v>
      </c>
      <c r="O54" s="18" t="n">
        <v>287.6604697</v>
      </c>
      <c r="P54" s="20" t="n">
        <v>9.120625710000001</v>
      </c>
      <c r="Q54" s="18" t="s">
        <v>182</v>
      </c>
      <c r="R54" s="20" t="s">
        <v>182</v>
      </c>
      <c r="S54" s="18" t="s">
        <v>182</v>
      </c>
      <c r="T54" s="20" t="s">
        <v>182</v>
      </c>
      <c r="U54" s="18" t="s">
        <v>182</v>
      </c>
      <c r="V54" s="20" t="s">
        <v>182</v>
      </c>
      <c r="W54" s="18" t="n">
        <v>286.10945438</v>
      </c>
      <c r="X54" s="20" t="n">
        <v>4.19510111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521.8262570000001</v>
      </c>
      <c r="F56" s="20" t="n">
        <v>5.21217006</v>
      </c>
      <c r="G56" s="18" t="n">
        <v>547.87694822</v>
      </c>
      <c r="H56" s="20" t="n">
        <v>5.44972343</v>
      </c>
      <c r="I56" s="18" t="n">
        <v>551.53407665</v>
      </c>
      <c r="J56" s="20" t="n">
        <v>3.30856798</v>
      </c>
      <c r="K56" s="18" t="n">
        <v>563.1686525600001</v>
      </c>
      <c r="L56" s="20" t="n">
        <v>3.65555363</v>
      </c>
      <c r="M56" s="18" t="n">
        <v>544.7749569</v>
      </c>
      <c r="N56" s="20" t="n">
        <v>4.82549951</v>
      </c>
      <c r="O56" s="18" t="n">
        <v>469.66514609</v>
      </c>
      <c r="P56" s="20" t="n">
        <v>16.61451933</v>
      </c>
      <c r="Q56" s="18" t="s">
        <v>182</v>
      </c>
      <c r="R56" s="20" t="s">
        <v>182</v>
      </c>
      <c r="S56" s="18" t="s">
        <v>182</v>
      </c>
      <c r="T56" s="20" t="s">
        <v>182</v>
      </c>
      <c r="U56" s="18" t="s">
        <v>182</v>
      </c>
      <c r="V56" s="20" t="s">
        <v>182</v>
      </c>
      <c r="W56" s="18" t="n">
        <v>492.38858106</v>
      </c>
      <c r="X56" s="20" t="n">
        <v>18.07004226</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(263.0/B61*100)</f>
        <v/>
      </c>
      <c r="D61" s="19" t="n">
        <v>6262</v>
      </c>
      <c r="E61" s="18" t="n">
        <v>451.06118106</v>
      </c>
      <c r="F61" s="20" t="n">
        <v>4.10407234</v>
      </c>
      <c r="G61" s="18" t="n">
        <v>469.56435917</v>
      </c>
      <c r="H61" s="20" t="n">
        <v>4.12578497</v>
      </c>
      <c r="I61" s="18" t="n">
        <v>488.50290439</v>
      </c>
      <c r="J61" s="20" t="n">
        <v>3.72560834</v>
      </c>
      <c r="K61" s="18" t="n">
        <v>494.49156107</v>
      </c>
      <c r="L61" s="20" t="n">
        <v>3.14038538</v>
      </c>
      <c r="M61" s="18" t="n">
        <v>489.45518353</v>
      </c>
      <c r="N61" s="20" t="n">
        <v>2.90611945</v>
      </c>
      <c r="O61" s="18" t="n">
        <v>412.79041495</v>
      </c>
      <c r="P61" s="20" t="n">
        <v>15.55189954</v>
      </c>
      <c r="Q61" s="18" t="s">
        <v>182</v>
      </c>
      <c r="R61" s="20" t="s">
        <v>182</v>
      </c>
      <c r="S61" s="18" t="s">
        <v>182</v>
      </c>
      <c r="T61" s="20" t="s">
        <v>182</v>
      </c>
      <c r="U61" s="18" t="s">
        <v>182</v>
      </c>
      <c r="V61" s="20" t="s">
        <v>182</v>
      </c>
      <c r="W61" s="18" t="n">
        <v>404.17516294</v>
      </c>
      <c r="X61" s="20" t="n">
        <v>8.560566809999999</v>
      </c>
    </row>
    <row r="62" spans="1:24">
      <c r="A62" s="15" t="s">
        <v>237</v>
      </c>
      <c r="B62" s="17" t="n">
        <v>4476</v>
      </c>
      <c r="C62" s="18">
        <f>(5.0/B62*100)</f>
        <v/>
      </c>
      <c r="D62" s="19" t="n">
        <v>4471</v>
      </c>
      <c r="E62" s="18" t="n">
        <v>520.79713615</v>
      </c>
      <c r="F62" s="20" t="n">
        <v>2.78874855</v>
      </c>
      <c r="G62" s="18" t="n">
        <v>548.98073334</v>
      </c>
      <c r="H62" s="20" t="n">
        <v>3.0081225</v>
      </c>
      <c r="I62" s="18" t="n">
        <v>548.8994036399999</v>
      </c>
      <c r="J62" s="20" t="n">
        <v>3.12177193</v>
      </c>
      <c r="K62" s="18" t="n">
        <v>556.54891553</v>
      </c>
      <c r="L62" s="20" t="n">
        <v>3.10947107</v>
      </c>
      <c r="M62" s="18" t="n">
        <v>545.1135675199999</v>
      </c>
      <c r="N62" s="20" t="n">
        <v>3.70334525</v>
      </c>
      <c r="O62" s="18" t="n">
        <v>492.5715519</v>
      </c>
      <c r="P62" s="20" t="n">
        <v>17.55575261</v>
      </c>
      <c r="Q62" s="18" t="s">
        <v>182</v>
      </c>
      <c r="R62" s="20" t="s">
        <v>182</v>
      </c>
      <c r="S62" s="18" t="s">
        <v>182</v>
      </c>
      <c r="T62" s="20" t="s">
        <v>182</v>
      </c>
      <c r="U62" s="18" t="s">
        <v>182</v>
      </c>
      <c r="V62" s="20" t="s">
        <v>182</v>
      </c>
      <c r="W62" s="18" t="n">
        <v>493.12602124</v>
      </c>
      <c r="X62" s="20" t="n">
        <v>21.02470951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(35.0/B67*100)</f>
        <v/>
      </c>
      <c r="D67" s="19" t="n">
        <v>6936</v>
      </c>
      <c r="E67" s="18" t="n">
        <v>369.97422888</v>
      </c>
      <c r="F67" s="20" t="n">
        <v>2.93415849</v>
      </c>
      <c r="G67" s="18" t="n">
        <v>386.3991457</v>
      </c>
      <c r="H67" s="20" t="n">
        <v>3.59462681</v>
      </c>
      <c r="I67" s="18" t="n">
        <v>404.18421406</v>
      </c>
      <c r="J67" s="20" t="n">
        <v>4.39791876</v>
      </c>
      <c r="K67" s="18" t="n">
        <v>409.48557327</v>
      </c>
      <c r="L67" s="20" t="n">
        <v>4.59232185</v>
      </c>
      <c r="M67" s="18" t="n">
        <v>398.61465949</v>
      </c>
      <c r="N67" s="20" t="n">
        <v>6.72867029</v>
      </c>
      <c r="O67" s="18" t="n">
        <v>303.84785217</v>
      </c>
      <c r="P67" s="20" t="n">
        <v>8.663461910000001</v>
      </c>
      <c r="Q67" s="18" t="s">
        <v>182</v>
      </c>
      <c r="R67" s="20" t="s">
        <v>182</v>
      </c>
      <c r="S67" s="18" t="s">
        <v>182</v>
      </c>
      <c r="T67" s="20" t="s">
        <v>182</v>
      </c>
      <c r="U67" s="18" t="s">
        <v>182</v>
      </c>
      <c r="V67" s="20" t="s">
        <v>182</v>
      </c>
      <c r="W67" s="18" t="n">
        <v>299.79354293</v>
      </c>
      <c r="X67" s="20" t="n">
        <v>11.24027273</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482.95203304</v>
      </c>
      <c r="F70" s="20" t="n">
        <v>5.6481933</v>
      </c>
      <c r="G70" s="18" t="n">
        <v>479.54523244</v>
      </c>
      <c r="H70" s="20" t="n">
        <v>4.83211924</v>
      </c>
      <c r="I70" s="18" t="n">
        <v>501.10589432</v>
      </c>
      <c r="J70" s="20" t="n">
        <v>3.8868964</v>
      </c>
      <c r="K70" s="18" t="n">
        <v>503.13045101</v>
      </c>
      <c r="L70" s="20" t="n">
        <v>3.82009139</v>
      </c>
      <c r="M70" s="18" t="n">
        <v>507.33938799</v>
      </c>
      <c r="N70" s="20" t="n">
        <v>4.20692409</v>
      </c>
      <c r="O70" s="18" t="n">
        <v>454.95534387</v>
      </c>
      <c r="P70" s="20" t="n">
        <v>16.73197951</v>
      </c>
      <c r="Q70" s="18" t="s">
        <v>182</v>
      </c>
      <c r="R70" s="20" t="s">
        <v>182</v>
      </c>
      <c r="S70" s="18" t="s">
        <v>182</v>
      </c>
      <c r="T70" s="20" t="s">
        <v>182</v>
      </c>
      <c r="U70" s="18" t="s">
        <v>182</v>
      </c>
      <c r="V70" s="20" t="s">
        <v>182</v>
      </c>
      <c r="W70" s="18" t="n">
        <v>436.00235548</v>
      </c>
      <c r="X70" s="20" t="n">
        <v>7.58659684</v>
      </c>
    </row>
    <row r="71" spans="1:24">
      <c r="A71" s="15" t="s">
        <v>246</v>
      </c>
      <c r="B71" s="17" t="n">
        <v>6115</v>
      </c>
      <c r="C71" s="18">
        <f>(116.0/B71*100)</f>
        <v/>
      </c>
      <c r="D71" s="19" t="n">
        <v>5999</v>
      </c>
      <c r="E71" s="18" t="n">
        <v>525.66466221</v>
      </c>
      <c r="F71" s="20" t="n">
        <v>3.89003539</v>
      </c>
      <c r="G71" s="18" t="n">
        <v>552.38688529</v>
      </c>
      <c r="H71" s="20" t="n">
        <v>4.02736161</v>
      </c>
      <c r="I71" s="18" t="n">
        <v>565.12141208</v>
      </c>
      <c r="J71" s="20" t="n">
        <v>2.6919804</v>
      </c>
      <c r="K71" s="18" t="n">
        <v>581.5772861299999</v>
      </c>
      <c r="L71" s="20" t="n">
        <v>2.76506756</v>
      </c>
      <c r="M71" s="18" t="n">
        <v>587.1301978</v>
      </c>
      <c r="N71" s="20" t="n">
        <v>4.56248065</v>
      </c>
      <c r="O71" s="18" t="n">
        <v>478.19921099</v>
      </c>
      <c r="P71" s="20" t="n">
        <v>17.49214051</v>
      </c>
      <c r="Q71" s="18" t="s">
        <v>182</v>
      </c>
      <c r="R71" s="20" t="s">
        <v>182</v>
      </c>
      <c r="S71" s="18" t="s">
        <v>182</v>
      </c>
      <c r="T71" s="20" t="s">
        <v>182</v>
      </c>
      <c r="U71" s="18" t="s">
        <v>182</v>
      </c>
      <c r="V71" s="20" t="s">
        <v>182</v>
      </c>
      <c r="W71" s="18" t="n">
        <v>502.3565375</v>
      </c>
      <c r="X71" s="20" t="n">
        <v>14.04631456</v>
      </c>
    </row>
    <row r="72" spans="1:24">
      <c r="A72" s="15" t="s">
        <v>247</v>
      </c>
      <c r="B72" s="17" t="n">
        <v>7708</v>
      </c>
      <c r="C72" s="18">
        <f>(8.0/B72*100)</f>
        <v/>
      </c>
      <c r="D72" s="19" t="n">
        <v>7700</v>
      </c>
      <c r="E72" s="18" t="n">
        <v>502.55518076</v>
      </c>
      <c r="F72" s="20" t="n">
        <v>4.7958287</v>
      </c>
      <c r="G72" s="18" t="n">
        <v>545.07135079</v>
      </c>
      <c r="H72" s="20" t="n">
        <v>4.74920865</v>
      </c>
      <c r="I72" s="18" t="n">
        <v>550.66263746</v>
      </c>
      <c r="J72" s="20" t="n">
        <v>3.55826929</v>
      </c>
      <c r="K72" s="18" t="n">
        <v>557.31690159</v>
      </c>
      <c r="L72" s="20" t="n">
        <v>4.02162027</v>
      </c>
      <c r="M72" s="18" t="n">
        <v>550.92356631</v>
      </c>
      <c r="N72" s="20" t="n">
        <v>3.96401758</v>
      </c>
      <c r="O72" s="18" t="n">
        <v>397.26229727</v>
      </c>
      <c r="P72" s="20" t="n">
        <v>19.0006931</v>
      </c>
      <c r="Q72" s="18" t="s">
        <v>182</v>
      </c>
      <c r="R72" s="20" t="s">
        <v>182</v>
      </c>
      <c r="S72" s="18" t="s">
        <v>182</v>
      </c>
      <c r="T72" s="20" t="s">
        <v>182</v>
      </c>
      <c r="U72" s="18" t="s">
        <v>182</v>
      </c>
      <c r="V72" s="20" t="s">
        <v>182</v>
      </c>
      <c r="W72" s="18" t="n">
        <v>455.30441978</v>
      </c>
      <c r="X72" s="20" t="n">
        <v>19.37871586</v>
      </c>
    </row>
    <row r="73" spans="1:24">
      <c r="A73" s="15" t="s">
        <v>248</v>
      </c>
      <c r="B73" s="17" t="n">
        <v>8249</v>
      </c>
      <c r="C73" s="18">
        <f>(236.0/B73*100)</f>
        <v/>
      </c>
      <c r="D73" s="19" t="n">
        <v>8013</v>
      </c>
      <c r="E73" s="18" t="n">
        <v>392.52420401</v>
      </c>
      <c r="F73" s="20" t="n">
        <v>3.83681729</v>
      </c>
      <c r="G73" s="18" t="n">
        <v>403.44614761</v>
      </c>
      <c r="H73" s="20" t="n">
        <v>4.17215974</v>
      </c>
      <c r="I73" s="18" t="n">
        <v>417.89370746</v>
      </c>
      <c r="J73" s="20" t="n">
        <v>3.75650733</v>
      </c>
      <c r="K73" s="18" t="n">
        <v>426.09400868</v>
      </c>
      <c r="L73" s="20" t="n">
        <v>4.41054232</v>
      </c>
      <c r="M73" s="18" t="n">
        <v>435.94237611</v>
      </c>
      <c r="N73" s="20" t="n">
        <v>5.01053377</v>
      </c>
      <c r="O73" s="18" t="n">
        <v>373.56292305</v>
      </c>
      <c r="P73" s="20" t="n">
        <v>8.33863586</v>
      </c>
      <c r="Q73" s="18" t="s">
        <v>182</v>
      </c>
      <c r="R73" s="20" t="s">
        <v>182</v>
      </c>
      <c r="S73" s="18" t="s">
        <v>182</v>
      </c>
      <c r="T73" s="20" t="s">
        <v>182</v>
      </c>
      <c r="U73" s="18" t="s">
        <v>182</v>
      </c>
      <c r="V73" s="20" t="s">
        <v>182</v>
      </c>
      <c r="W73" s="18" t="n">
        <v>375.08411095</v>
      </c>
      <c r="X73" s="20" t="n">
        <v>11.86797835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(277.0/B77*100)</f>
        <v/>
      </c>
      <c r="D77" s="19" t="n">
        <v>5785</v>
      </c>
      <c r="E77" s="18" t="n">
        <v>405.10014254</v>
      </c>
      <c r="F77" s="20" t="n">
        <v>3.66561566</v>
      </c>
      <c r="G77" s="18" t="n">
        <v>437.88992164</v>
      </c>
      <c r="H77" s="20" t="n">
        <v>5.12707439</v>
      </c>
      <c r="I77" s="18" t="n">
        <v>447.34126552</v>
      </c>
      <c r="J77" s="20" t="n">
        <v>3.74626951</v>
      </c>
      <c r="K77" s="18" t="n">
        <v>443.57035893</v>
      </c>
      <c r="L77" s="20" t="n">
        <v>3.54825021</v>
      </c>
      <c r="M77" s="18" t="n">
        <v>433.41401103</v>
      </c>
      <c r="N77" s="20" t="n">
        <v>4.25420059</v>
      </c>
      <c r="O77" s="18" t="n">
        <v>351.09429102</v>
      </c>
      <c r="P77" s="20" t="n">
        <v>14.79109672</v>
      </c>
      <c r="Q77" s="18" t="s">
        <v>182</v>
      </c>
      <c r="R77" s="20" t="s">
        <v>182</v>
      </c>
      <c r="S77" s="18" t="s">
        <v>182</v>
      </c>
      <c r="T77" s="20" t="s">
        <v>182</v>
      </c>
      <c r="U77" s="18" t="s">
        <v>182</v>
      </c>
      <c r="V77" s="20" t="s">
        <v>182</v>
      </c>
      <c r="W77" s="18" t="n">
        <v>359.22832755</v>
      </c>
      <c r="X77" s="20" t="n">
        <v>3.8912966</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324</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458.6776303</v>
      </c>
      <c r="F7" s="20" t="n">
        <v>2.70370077</v>
      </c>
      <c r="G7" s="18" t="n">
        <v>501.24385593</v>
      </c>
      <c r="H7" s="20" t="n">
        <v>3.34077279</v>
      </c>
      <c r="I7" s="18" t="n">
        <v>510.72372229</v>
      </c>
      <c r="J7" s="20" t="n">
        <v>2.49156675</v>
      </c>
      <c r="K7" s="18" t="n">
        <v>510.02223702</v>
      </c>
      <c r="L7" s="20" t="n">
        <v>3.26495796</v>
      </c>
      <c r="M7" s="18" t="n">
        <v>502.76721622</v>
      </c>
      <c r="N7" s="20" t="n">
        <v>3.92504625</v>
      </c>
      <c r="O7" s="18" t="n">
        <v>388.11866311</v>
      </c>
      <c r="P7" s="20" t="n">
        <v>15.08149247</v>
      </c>
      <c r="Q7" s="18" t="s">
        <v>182</v>
      </c>
      <c r="R7" s="20" t="s">
        <v>182</v>
      </c>
      <c r="S7" s="18" t="s">
        <v>182</v>
      </c>
      <c r="T7" s="20" t="s">
        <v>182</v>
      </c>
      <c r="U7" s="18" t="s">
        <v>182</v>
      </c>
      <c r="V7" s="20" t="s">
        <v>182</v>
      </c>
      <c r="W7" s="18" t="n">
        <v>442.32299937</v>
      </c>
      <c r="X7" s="20" t="n">
        <v>5.74966739</v>
      </c>
    </row>
    <row r="8" spans="1:24">
      <c r="A8" s="15" t="s">
        <v>183</v>
      </c>
      <c r="B8" s="17" t="n">
        <v>7007</v>
      </c>
      <c r="C8" s="18">
        <f>(143.0/B8*100)</f>
        <v/>
      </c>
      <c r="D8" s="19" t="n">
        <v>6864</v>
      </c>
      <c r="E8" s="18" t="n">
        <v>469.16589838</v>
      </c>
      <c r="F8" s="20" t="n">
        <v>3.44555602</v>
      </c>
      <c r="G8" s="18" t="n">
        <v>519.74639053</v>
      </c>
      <c r="H8" s="20" t="n">
        <v>4.27328224</v>
      </c>
      <c r="I8" s="18" t="n">
        <v>514.7577603</v>
      </c>
      <c r="J8" s="20" t="n">
        <v>4.10753415</v>
      </c>
      <c r="K8" s="18" t="n">
        <v>518.45234177</v>
      </c>
      <c r="L8" s="20" t="n">
        <v>3.96888904</v>
      </c>
      <c r="M8" s="18" t="n">
        <v>488.37471669</v>
      </c>
      <c r="N8" s="20" t="n">
        <v>4.4937668</v>
      </c>
      <c r="O8" s="18" t="n">
        <v>431.33135579</v>
      </c>
      <c r="P8" s="20" t="n">
        <v>28.63360248</v>
      </c>
      <c r="Q8" s="18" t="s">
        <v>182</v>
      </c>
      <c r="R8" s="20" t="s">
        <v>182</v>
      </c>
      <c r="S8" s="18" t="n">
        <v>301.63126691</v>
      </c>
      <c r="T8" s="20" t="n">
        <v>25.14921031</v>
      </c>
      <c r="U8" s="18" t="s">
        <v>182</v>
      </c>
      <c r="V8" s="20" t="s">
        <v>182</v>
      </c>
      <c r="W8" s="18" t="n">
        <v>417.34632846</v>
      </c>
      <c r="X8" s="20" t="n">
        <v>7.66983516</v>
      </c>
    </row>
    <row r="9" spans="1:24">
      <c r="A9" s="15" t="s">
        <v>184</v>
      </c>
      <c r="B9" s="17" t="n">
        <v>9651</v>
      </c>
      <c r="C9" s="18">
        <f>(547.0/B9*100)</f>
        <v/>
      </c>
      <c r="D9" s="19" t="n">
        <v>9104</v>
      </c>
      <c r="E9" s="18" t="n">
        <v>469.82540911</v>
      </c>
      <c r="F9" s="20" t="n">
        <v>3.59068377</v>
      </c>
      <c r="G9" s="18" t="n">
        <v>521.63035473</v>
      </c>
      <c r="H9" s="20" t="n">
        <v>3.35842854</v>
      </c>
      <c r="I9" s="18" t="n">
        <v>540.1308391</v>
      </c>
      <c r="J9" s="20" t="n">
        <v>2.92906661</v>
      </c>
      <c r="K9" s="18" t="n">
        <v>532.27325792</v>
      </c>
      <c r="L9" s="20" t="n">
        <v>3.77975386</v>
      </c>
      <c r="M9" s="18" t="n">
        <v>499.92970465</v>
      </c>
      <c r="N9" s="20" t="n">
        <v>3.53208355</v>
      </c>
      <c r="O9" s="18" t="n">
        <v>434.12804464</v>
      </c>
      <c r="P9" s="20" t="n">
        <v>42.04427122</v>
      </c>
      <c r="Q9" s="18" t="s">
        <v>182</v>
      </c>
      <c r="R9" s="20" t="s">
        <v>182</v>
      </c>
      <c r="S9" s="18" t="n">
        <v>357.98454354</v>
      </c>
      <c r="T9" s="20" t="n">
        <v>11.51846445</v>
      </c>
      <c r="U9" s="18" t="s">
        <v>182</v>
      </c>
      <c r="V9" s="20" t="s">
        <v>182</v>
      </c>
      <c r="W9" s="18" t="n">
        <v>426.96691833</v>
      </c>
      <c r="X9" s="20" t="n">
        <v>5.83670029</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(114.0/B11*100)</f>
        <v/>
      </c>
      <c r="D11" s="19" t="n">
        <v>6939</v>
      </c>
      <c r="E11" s="18" t="n">
        <v>396.40329406</v>
      </c>
      <c r="F11" s="20" t="n">
        <v>4.00103857</v>
      </c>
      <c r="G11" s="18" t="n">
        <v>425.80127618</v>
      </c>
      <c r="H11" s="20" t="n">
        <v>3.73632376</v>
      </c>
      <c r="I11" s="18" t="n">
        <v>441.15197544</v>
      </c>
      <c r="J11" s="20" t="n">
        <v>3.39563845</v>
      </c>
      <c r="K11" s="18" t="n">
        <v>442.9759416</v>
      </c>
      <c r="L11" s="20" t="n">
        <v>3.69782889</v>
      </c>
      <c r="M11" s="18" t="n">
        <v>422.93071224</v>
      </c>
      <c r="N11" s="20" t="n">
        <v>4.69295025</v>
      </c>
      <c r="O11" s="18" t="n">
        <v>327.62067624</v>
      </c>
      <c r="P11" s="20" t="n">
        <v>23.85874784</v>
      </c>
      <c r="Q11" s="18" t="s">
        <v>182</v>
      </c>
      <c r="R11" s="20" t="s">
        <v>182</v>
      </c>
      <c r="S11" s="18" t="s">
        <v>182</v>
      </c>
      <c r="T11" s="20" t="s">
        <v>182</v>
      </c>
      <c r="U11" s="18" t="s">
        <v>182</v>
      </c>
      <c r="V11" s="20" t="s">
        <v>182</v>
      </c>
      <c r="W11" s="18" t="n">
        <v>374.89653316</v>
      </c>
      <c r="X11" s="20" t="n">
        <v>7.4468787</v>
      </c>
    </row>
    <row r="12" spans="1:24">
      <c r="A12" s="15" t="s">
        <v>187</v>
      </c>
      <c r="B12" s="17" t="n">
        <v>6894</v>
      </c>
      <c r="C12" s="18">
        <f>(127.0/B12*100)</f>
        <v/>
      </c>
      <c r="D12" s="19" t="n">
        <v>6767</v>
      </c>
      <c r="E12" s="18" t="n">
        <v>455.53633354</v>
      </c>
      <c r="F12" s="20" t="n">
        <v>4.60405341</v>
      </c>
      <c r="G12" s="18" t="n">
        <v>497.22124722</v>
      </c>
      <c r="H12" s="20" t="n">
        <v>3.71293823</v>
      </c>
      <c r="I12" s="18" t="n">
        <v>513.78608214</v>
      </c>
      <c r="J12" s="20" t="n">
        <v>2.94051385</v>
      </c>
      <c r="K12" s="18" t="n">
        <v>512.8679445400001</v>
      </c>
      <c r="L12" s="20" t="n">
        <v>3.14367101</v>
      </c>
      <c r="M12" s="18" t="n">
        <v>497.06585914</v>
      </c>
      <c r="N12" s="20" t="n">
        <v>3.50066927</v>
      </c>
      <c r="O12" s="18" t="n">
        <v>428.30653466</v>
      </c>
      <c r="P12" s="20" t="n">
        <v>25.45177241</v>
      </c>
      <c r="Q12" s="18" t="s">
        <v>182</v>
      </c>
      <c r="R12" s="20" t="s">
        <v>182</v>
      </c>
      <c r="S12" s="18" t="n">
        <v>340.98506961</v>
      </c>
      <c r="T12" s="20" t="n">
        <v>12.52444664</v>
      </c>
      <c r="U12" s="18" t="s">
        <v>182</v>
      </c>
      <c r="V12" s="20" t="s">
        <v>182</v>
      </c>
      <c r="W12" s="18" t="n">
        <v>410.47050105</v>
      </c>
      <c r="X12" s="20" t="n">
        <v>6.86725997</v>
      </c>
    </row>
    <row r="13" spans="1:24">
      <c r="A13" s="15" t="s">
        <v>188</v>
      </c>
      <c r="B13" s="17" t="n">
        <v>7161</v>
      </c>
      <c r="C13" s="18">
        <f>(315.0/B13*100)</f>
        <v/>
      </c>
      <c r="D13" s="19" t="n">
        <v>6846</v>
      </c>
      <c r="E13" s="18" t="n">
        <v>476.06432183</v>
      </c>
      <c r="F13" s="20" t="n">
        <v>4.98770978</v>
      </c>
      <c r="G13" s="18" t="n">
        <v>514.07436913</v>
      </c>
      <c r="H13" s="20" t="n">
        <v>4.01588319</v>
      </c>
      <c r="I13" s="18" t="n">
        <v>526.3535791100001</v>
      </c>
      <c r="J13" s="20" t="n">
        <v>3.20852982</v>
      </c>
      <c r="K13" s="18" t="n">
        <v>527.27230028</v>
      </c>
      <c r="L13" s="20" t="n">
        <v>3.01146434</v>
      </c>
      <c r="M13" s="18" t="n">
        <v>518.80286258</v>
      </c>
      <c r="N13" s="20" t="n">
        <v>3.51434546</v>
      </c>
      <c r="O13" s="18" t="n">
        <v>403.46505939</v>
      </c>
      <c r="P13" s="20" t="n">
        <v>16.7949963</v>
      </c>
      <c r="Q13" s="18" t="s">
        <v>182</v>
      </c>
      <c r="R13" s="20" t="s">
        <v>182</v>
      </c>
      <c r="S13" s="18" t="n">
        <v>447.51533769</v>
      </c>
      <c r="T13" s="20" t="n">
        <v>5.97365007</v>
      </c>
      <c r="U13" s="18" t="s">
        <v>182</v>
      </c>
      <c r="V13" s="20" t="s">
        <v>182</v>
      </c>
      <c r="W13" s="18" t="n">
        <v>435.67907887</v>
      </c>
      <c r="X13" s="20" t="n">
        <v>6.21437423</v>
      </c>
    </row>
    <row r="14" spans="1:24">
      <c r="A14" s="15" t="s">
        <v>189</v>
      </c>
      <c r="B14" s="17" t="n">
        <v>5587</v>
      </c>
      <c r="C14" s="18">
        <f>(192.0/B14*100)</f>
        <v/>
      </c>
      <c r="D14" s="19" t="n">
        <v>5395</v>
      </c>
      <c r="E14" s="18" t="n">
        <v>479.32716142</v>
      </c>
      <c r="F14" s="20" t="n">
        <v>5.10457138</v>
      </c>
      <c r="G14" s="18" t="n">
        <v>513.69292377</v>
      </c>
      <c r="H14" s="20" t="n">
        <v>3.49885596</v>
      </c>
      <c r="I14" s="18" t="n">
        <v>532.00193456</v>
      </c>
      <c r="J14" s="20" t="n">
        <v>3.07215632</v>
      </c>
      <c r="K14" s="18" t="n">
        <v>530.58046713</v>
      </c>
      <c r="L14" s="20" t="n">
        <v>2.86067076</v>
      </c>
      <c r="M14" s="18" t="n">
        <v>517.47655213</v>
      </c>
      <c r="N14" s="20" t="n">
        <v>3.64308567</v>
      </c>
      <c r="O14" s="18" t="n">
        <v>422.7798821</v>
      </c>
      <c r="P14" s="20" t="n">
        <v>14.90176457</v>
      </c>
      <c r="Q14" s="18" t="s">
        <v>182</v>
      </c>
      <c r="R14" s="20" t="s">
        <v>182</v>
      </c>
      <c r="S14" s="18" t="s">
        <v>182</v>
      </c>
      <c r="T14" s="20" t="s">
        <v>182</v>
      </c>
      <c r="U14" s="18" t="s">
        <v>182</v>
      </c>
      <c r="V14" s="20" t="s">
        <v>182</v>
      </c>
      <c r="W14" s="18" t="n">
        <v>467.95558766</v>
      </c>
      <c r="X14" s="20" t="n">
        <v>9.493576170000001</v>
      </c>
    </row>
    <row r="15" spans="1:24">
      <c r="A15" s="15" t="s">
        <v>190</v>
      </c>
      <c r="B15" s="17" t="n">
        <v>5882</v>
      </c>
      <c r="C15" s="18">
        <f>(145.0/B15*100)</f>
        <v/>
      </c>
      <c r="D15" s="19" t="n">
        <v>5737</v>
      </c>
      <c r="E15" s="18" t="n">
        <v>470.61444771</v>
      </c>
      <c r="F15" s="20" t="n">
        <v>5.03989732</v>
      </c>
      <c r="G15" s="18" t="n">
        <v>504.75360523</v>
      </c>
      <c r="H15" s="20" t="n">
        <v>3.48646162</v>
      </c>
      <c r="I15" s="18" t="n">
        <v>526.79786896</v>
      </c>
      <c r="J15" s="20" t="n">
        <v>2.6576332</v>
      </c>
      <c r="K15" s="18" t="n">
        <v>523.42896002</v>
      </c>
      <c r="L15" s="20" t="n">
        <v>3.19009816</v>
      </c>
      <c r="M15" s="18" t="n">
        <v>519.7655485499999</v>
      </c>
      <c r="N15" s="20" t="n">
        <v>3.53001919</v>
      </c>
      <c r="O15" s="18" t="n">
        <v>390.64671061</v>
      </c>
      <c r="P15" s="20" t="n">
        <v>25.21597104</v>
      </c>
      <c r="Q15" s="18" t="s">
        <v>182</v>
      </c>
      <c r="R15" s="20" t="s">
        <v>182</v>
      </c>
      <c r="S15" s="18" t="n">
        <v>368.85220715</v>
      </c>
      <c r="T15" s="20" t="n">
        <v>14.5875493</v>
      </c>
      <c r="U15" s="18" t="s">
        <v>182</v>
      </c>
      <c r="V15" s="20" t="s">
        <v>182</v>
      </c>
      <c r="W15" s="18" t="n">
        <v>452.34899493</v>
      </c>
      <c r="X15" s="20" t="n">
        <v>7.8845406</v>
      </c>
    </row>
    <row r="16" spans="1:24">
      <c r="A16" s="15" t="s">
        <v>191</v>
      </c>
      <c r="B16" s="17" t="n">
        <v>6108</v>
      </c>
      <c r="C16" s="18">
        <f>(258.0/B16*100)</f>
        <v/>
      </c>
      <c r="D16" s="19" t="n">
        <v>5850</v>
      </c>
      <c r="E16" s="18" t="n">
        <v>463.33428434</v>
      </c>
      <c r="F16" s="20" t="n">
        <v>4.26765671</v>
      </c>
      <c r="G16" s="18" t="n">
        <v>513.01153848</v>
      </c>
      <c r="H16" s="20" t="n">
        <v>4.52416344</v>
      </c>
      <c r="I16" s="18" t="n">
        <v>517.21907085</v>
      </c>
      <c r="J16" s="20" t="n">
        <v>3.42701909</v>
      </c>
      <c r="K16" s="18" t="n">
        <v>513.9453528400001</v>
      </c>
      <c r="L16" s="20" t="n">
        <v>3.77423064</v>
      </c>
      <c r="M16" s="18" t="n">
        <v>496.06707796</v>
      </c>
      <c r="N16" s="20" t="n">
        <v>3.88534312</v>
      </c>
      <c r="O16" s="18" t="n">
        <v>357.17090442</v>
      </c>
      <c r="P16" s="20" t="n">
        <v>17.03892866</v>
      </c>
      <c r="Q16" s="18" t="s">
        <v>182</v>
      </c>
      <c r="R16" s="20" t="s">
        <v>182</v>
      </c>
      <c r="S16" s="18" t="s">
        <v>182</v>
      </c>
      <c r="T16" s="20" t="s">
        <v>182</v>
      </c>
      <c r="U16" s="18" t="s">
        <v>182</v>
      </c>
      <c r="V16" s="20" t="s">
        <v>182</v>
      </c>
      <c r="W16" s="18" t="n">
        <v>404.62932446</v>
      </c>
      <c r="X16" s="20" t="n">
        <v>6.54246521</v>
      </c>
    </row>
    <row r="17" spans="1:24">
      <c r="A17" s="15" t="s">
        <v>192</v>
      </c>
      <c r="B17" s="17" t="n">
        <v>6504</v>
      </c>
      <c r="C17" s="18">
        <f>(784.0/B17*100)</f>
        <v/>
      </c>
      <c r="D17" s="19" t="n">
        <v>5720</v>
      </c>
      <c r="E17" s="18" t="n">
        <v>487.35654367</v>
      </c>
      <c r="F17" s="20" t="n">
        <v>3.46343076</v>
      </c>
      <c r="G17" s="18" t="n">
        <v>525.89827714</v>
      </c>
      <c r="H17" s="20" t="n">
        <v>4.16432426</v>
      </c>
      <c r="I17" s="18" t="n">
        <v>523.40997257</v>
      </c>
      <c r="J17" s="20" t="n">
        <v>3.56851138</v>
      </c>
      <c r="K17" s="18" t="n">
        <v>522.00188995</v>
      </c>
      <c r="L17" s="20" t="n">
        <v>4.08680871</v>
      </c>
      <c r="M17" s="18" t="n">
        <v>501.31152113</v>
      </c>
      <c r="N17" s="20" t="n">
        <v>4.58876977</v>
      </c>
      <c r="O17" s="18" t="s">
        <v>182</v>
      </c>
      <c r="P17" s="20" t="s">
        <v>182</v>
      </c>
      <c r="Q17" s="18" t="s">
        <v>182</v>
      </c>
      <c r="R17" s="20" t="s">
        <v>182</v>
      </c>
      <c r="S17" s="18" t="n">
        <v>362.96139732</v>
      </c>
      <c r="T17" s="20" t="n">
        <v>12.64520278</v>
      </c>
      <c r="U17" s="18" t="s">
        <v>182</v>
      </c>
      <c r="V17" s="20" t="s">
        <v>182</v>
      </c>
      <c r="W17" s="18" t="n">
        <v>439.36177338</v>
      </c>
      <c r="X17" s="20" t="n">
        <v>8.61463468</v>
      </c>
    </row>
    <row r="18" spans="1:24">
      <c r="A18" s="15" t="s">
        <v>193</v>
      </c>
      <c r="B18" s="17" t="n">
        <v>5532</v>
      </c>
      <c r="C18" s="18">
        <f>(39.0/B18*100)</f>
        <v/>
      </c>
      <c r="D18" s="19" t="n">
        <v>5493</v>
      </c>
      <c r="E18" s="18" t="n">
        <v>425.64645074</v>
      </c>
      <c r="F18" s="20" t="n">
        <v>5.26820085</v>
      </c>
      <c r="G18" s="18" t="n">
        <v>456.4289252</v>
      </c>
      <c r="H18" s="20" t="n">
        <v>4.79106853</v>
      </c>
      <c r="I18" s="18" t="n">
        <v>470.78988143</v>
      </c>
      <c r="J18" s="20" t="n">
        <v>3.76147942</v>
      </c>
      <c r="K18" s="18" t="n">
        <v>467.18574774</v>
      </c>
      <c r="L18" s="20" t="n">
        <v>4.41632901</v>
      </c>
      <c r="M18" s="18" t="n">
        <v>458.38661806</v>
      </c>
      <c r="N18" s="20" t="n">
        <v>5.91057272</v>
      </c>
      <c r="O18" s="18" t="n">
        <v>358.73236946</v>
      </c>
      <c r="P18" s="20" t="n">
        <v>16.39771243</v>
      </c>
      <c r="Q18" s="18" t="s">
        <v>182</v>
      </c>
      <c r="R18" s="20" t="s">
        <v>182</v>
      </c>
      <c r="S18" s="18" t="s">
        <v>182</v>
      </c>
      <c r="T18" s="20" t="s">
        <v>182</v>
      </c>
      <c r="U18" s="18" t="s">
        <v>182</v>
      </c>
      <c r="V18" s="20" t="s">
        <v>182</v>
      </c>
      <c r="W18" s="18" t="n">
        <v>400.52361213</v>
      </c>
      <c r="X18" s="20" t="n">
        <v>7.40203545</v>
      </c>
    </row>
    <row r="19" spans="1:24">
      <c r="A19" s="15" t="s">
        <v>194</v>
      </c>
      <c r="B19" s="17" t="n">
        <v>5658</v>
      </c>
      <c r="C19" s="18">
        <f>(137.0/B19*100)</f>
        <v/>
      </c>
      <c r="D19" s="19" t="n">
        <v>5521</v>
      </c>
      <c r="E19" s="18" t="n">
        <v>442.43442911</v>
      </c>
      <c r="F19" s="20" t="n">
        <v>4.87434641</v>
      </c>
      <c r="G19" s="18" t="n">
        <v>487.20199841</v>
      </c>
      <c r="H19" s="20" t="n">
        <v>4.59596081</v>
      </c>
      <c r="I19" s="18" t="n">
        <v>494.02975386</v>
      </c>
      <c r="J19" s="20" t="n">
        <v>3.3916476</v>
      </c>
      <c r="K19" s="18" t="n">
        <v>490.54251565</v>
      </c>
      <c r="L19" s="20" t="n">
        <v>4.20642382</v>
      </c>
      <c r="M19" s="18" t="n">
        <v>483.5058553</v>
      </c>
      <c r="N19" s="20" t="n">
        <v>4.82364088</v>
      </c>
      <c r="O19" s="18" t="n">
        <v>385.76858232</v>
      </c>
      <c r="P19" s="20" t="n">
        <v>18.33358349</v>
      </c>
      <c r="Q19" s="18" t="s">
        <v>182</v>
      </c>
      <c r="R19" s="20" t="s">
        <v>182</v>
      </c>
      <c r="S19" s="18" t="s">
        <v>182</v>
      </c>
      <c r="T19" s="20" t="s">
        <v>182</v>
      </c>
      <c r="U19" s="18" t="s">
        <v>182</v>
      </c>
      <c r="V19" s="20" t="s">
        <v>182</v>
      </c>
      <c r="W19" s="18" t="n">
        <v>391.23595405</v>
      </c>
      <c r="X19" s="20" t="n">
        <v>7.79894515</v>
      </c>
    </row>
    <row r="20" spans="1:24">
      <c r="A20" s="15" t="s">
        <v>195</v>
      </c>
      <c r="B20" s="17" t="n">
        <v>3371</v>
      </c>
      <c r="C20" s="18">
        <f>(81.0/B20*100)</f>
        <v/>
      </c>
      <c r="D20" s="19" t="n">
        <v>3290</v>
      </c>
      <c r="E20" s="18" t="n">
        <v>446.22369615</v>
      </c>
      <c r="F20" s="20" t="n">
        <v>5.06309306</v>
      </c>
      <c r="G20" s="18" t="n">
        <v>484.62316389</v>
      </c>
      <c r="H20" s="20" t="n">
        <v>4.80640383</v>
      </c>
      <c r="I20" s="18" t="n">
        <v>505.91391263</v>
      </c>
      <c r="J20" s="20" t="n">
        <v>3.49421096</v>
      </c>
      <c r="K20" s="18" t="n">
        <v>499.7743769</v>
      </c>
      <c r="L20" s="20" t="n">
        <v>4.04889392</v>
      </c>
      <c r="M20" s="18" t="n">
        <v>485.76442679</v>
      </c>
      <c r="N20" s="20" t="n">
        <v>5.46630482</v>
      </c>
      <c r="O20" s="18" t="s">
        <v>182</v>
      </c>
      <c r="P20" s="20" t="s">
        <v>182</v>
      </c>
      <c r="Q20" s="18" t="s">
        <v>182</v>
      </c>
      <c r="R20" s="20" t="s">
        <v>182</v>
      </c>
      <c r="S20" s="18" t="s">
        <v>182</v>
      </c>
      <c r="T20" s="20" t="s">
        <v>182</v>
      </c>
      <c r="U20" s="18" t="s">
        <v>182</v>
      </c>
      <c r="V20" s="20" t="s">
        <v>182</v>
      </c>
      <c r="W20" s="18" t="n">
        <v>420.89951046</v>
      </c>
      <c r="X20" s="20" t="n">
        <v>11.66095644</v>
      </c>
    </row>
    <row r="21" spans="1:24">
      <c r="A21" s="15" t="s">
        <v>196</v>
      </c>
      <c r="B21" s="17" t="n">
        <v>5741</v>
      </c>
      <c r="C21" s="18">
        <f>(79.0/B21*100)</f>
        <v/>
      </c>
      <c r="D21" s="19" t="n">
        <v>5662</v>
      </c>
      <c r="E21" s="18" t="n">
        <v>465.73778606</v>
      </c>
      <c r="F21" s="20" t="n">
        <v>3.25650009</v>
      </c>
      <c r="G21" s="18" t="n">
        <v>507.48088893</v>
      </c>
      <c r="H21" s="20" t="n">
        <v>2.81072017</v>
      </c>
      <c r="I21" s="18" t="n">
        <v>518.86871904</v>
      </c>
      <c r="J21" s="20" t="n">
        <v>2.77436855</v>
      </c>
      <c r="K21" s="18" t="n">
        <v>519.65622398</v>
      </c>
      <c r="L21" s="20" t="n">
        <v>2.95800116</v>
      </c>
      <c r="M21" s="18" t="n">
        <v>499.59607813</v>
      </c>
      <c r="N21" s="20" t="n">
        <v>4.38400187</v>
      </c>
      <c r="O21" s="18" t="n">
        <v>424.8487347</v>
      </c>
      <c r="P21" s="20" t="n">
        <v>29.04056888</v>
      </c>
      <c r="Q21" s="18" t="s">
        <v>182</v>
      </c>
      <c r="R21" s="20" t="s">
        <v>182</v>
      </c>
      <c r="S21" s="18" t="s">
        <v>182</v>
      </c>
      <c r="T21" s="20" t="s">
        <v>182</v>
      </c>
      <c r="U21" s="18" t="s">
        <v>182</v>
      </c>
      <c r="V21" s="20" t="s">
        <v>182</v>
      </c>
      <c r="W21" s="18" t="n">
        <v>451.09081241</v>
      </c>
      <c r="X21" s="20" t="n">
        <v>7.9522218</v>
      </c>
    </row>
    <row r="22" spans="1:24">
      <c r="A22" s="15" t="s">
        <v>197</v>
      </c>
      <c r="B22" s="17" t="n">
        <v>6598</v>
      </c>
      <c r="C22" s="18">
        <f>(100.0/B22*100)</f>
        <v/>
      </c>
      <c r="D22" s="19" t="n">
        <v>6498</v>
      </c>
      <c r="E22" s="18" t="n">
        <v>444.21183536</v>
      </c>
      <c r="F22" s="20" t="n">
        <v>7.37496095</v>
      </c>
      <c r="G22" s="18" t="n">
        <v>478.55603624</v>
      </c>
      <c r="H22" s="20" t="n">
        <v>5.33113554</v>
      </c>
      <c r="I22" s="18" t="n">
        <v>497.11748434</v>
      </c>
      <c r="J22" s="20" t="n">
        <v>5.34781982</v>
      </c>
      <c r="K22" s="18" t="n">
        <v>495.99707511</v>
      </c>
      <c r="L22" s="20" t="n">
        <v>4.70690026</v>
      </c>
      <c r="M22" s="18" t="n">
        <v>485.75034697</v>
      </c>
      <c r="N22" s="20" t="n">
        <v>4.66286877</v>
      </c>
      <c r="O22" s="18" t="n">
        <v>353.48150344</v>
      </c>
      <c r="P22" s="20" t="n">
        <v>10.04320883</v>
      </c>
      <c r="Q22" s="18" t="s">
        <v>182</v>
      </c>
      <c r="R22" s="20" t="s">
        <v>182</v>
      </c>
      <c r="S22" s="18" t="n">
        <v>465.3184081</v>
      </c>
      <c r="T22" s="20" t="n">
        <v>9.52311205</v>
      </c>
      <c r="U22" s="18" t="s">
        <v>182</v>
      </c>
      <c r="V22" s="20" t="s">
        <v>182</v>
      </c>
      <c r="W22" s="18" t="n">
        <v>386.57443843</v>
      </c>
      <c r="X22" s="20" t="n">
        <v>7.76033568</v>
      </c>
    </row>
    <row r="23" spans="1:24">
      <c r="A23" s="15" t="s">
        <v>198</v>
      </c>
      <c r="B23" s="17" t="n">
        <v>11583</v>
      </c>
      <c r="C23" s="18">
        <f>(512.0/B23*100)</f>
        <v/>
      </c>
      <c r="D23" s="19" t="n">
        <v>11071</v>
      </c>
      <c r="E23" s="18" t="n">
        <v>449.43130428</v>
      </c>
      <c r="F23" s="20" t="n">
        <v>5.2389632</v>
      </c>
      <c r="G23" s="18" t="n">
        <v>481.69919772</v>
      </c>
      <c r="H23" s="20" t="n">
        <v>5.43671206</v>
      </c>
      <c r="I23" s="18" t="n">
        <v>505.86923077</v>
      </c>
      <c r="J23" s="20" t="n">
        <v>3.56576755</v>
      </c>
      <c r="K23" s="18" t="n">
        <v>505.74128036</v>
      </c>
      <c r="L23" s="20" t="n">
        <v>3.89756562</v>
      </c>
      <c r="M23" s="18" t="n">
        <v>494.33143879</v>
      </c>
      <c r="N23" s="20" t="n">
        <v>5.05885395</v>
      </c>
      <c r="O23" s="18" t="n">
        <v>458.71026959</v>
      </c>
      <c r="P23" s="20" t="n">
        <v>19.55759787</v>
      </c>
      <c r="Q23" s="18" t="s">
        <v>182</v>
      </c>
      <c r="R23" s="20" t="s">
        <v>182</v>
      </c>
      <c r="S23" s="18" t="s">
        <v>182</v>
      </c>
      <c r="T23" s="20" t="s">
        <v>182</v>
      </c>
      <c r="U23" s="18" t="s">
        <v>182</v>
      </c>
      <c r="V23" s="20" t="s">
        <v>182</v>
      </c>
      <c r="W23" s="18" t="n">
        <v>433.86843583</v>
      </c>
      <c r="X23" s="20" t="n">
        <v>5.36266906</v>
      </c>
    </row>
    <row r="24" spans="1:24">
      <c r="A24" s="15" t="s">
        <v>199</v>
      </c>
      <c r="B24" s="17" t="n">
        <v>6647</v>
      </c>
      <c r="C24" s="18">
        <f>(17.0/B24*100)</f>
        <v/>
      </c>
      <c r="D24" s="19" t="n">
        <v>6630</v>
      </c>
      <c r="E24" s="18" t="n">
        <v>502.56526067</v>
      </c>
      <c r="F24" s="20" t="n">
        <v>3.87544473</v>
      </c>
      <c r="G24" s="18" t="n">
        <v>537.8135218899999</v>
      </c>
      <c r="H24" s="20" t="n">
        <v>4.17729345</v>
      </c>
      <c r="I24" s="18" t="n">
        <v>551.9449757899999</v>
      </c>
      <c r="J24" s="20" t="n">
        <v>3.38258861</v>
      </c>
      <c r="K24" s="18" t="n">
        <v>547.87199343</v>
      </c>
      <c r="L24" s="20" t="n">
        <v>5.90472534</v>
      </c>
      <c r="M24" s="18" t="n">
        <v>529.17393459</v>
      </c>
      <c r="N24" s="20" t="n">
        <v>5.38717504</v>
      </c>
      <c r="O24" s="18" t="n">
        <v>437.355754</v>
      </c>
      <c r="P24" s="20" t="n">
        <v>17.09724105</v>
      </c>
      <c r="Q24" s="18" t="s">
        <v>182</v>
      </c>
      <c r="R24" s="20" t="s">
        <v>182</v>
      </c>
      <c r="S24" s="18" t="s">
        <v>182</v>
      </c>
      <c r="T24" s="20" t="s">
        <v>182</v>
      </c>
      <c r="U24" s="18" t="s">
        <v>182</v>
      </c>
      <c r="V24" s="20" t="s">
        <v>182</v>
      </c>
      <c r="W24" s="18" t="n">
        <v>461.94230391</v>
      </c>
      <c r="X24" s="20" t="n">
        <v>15.89882854</v>
      </c>
    </row>
    <row r="25" spans="1:24">
      <c r="A25" s="15" t="s">
        <v>200</v>
      </c>
      <c r="B25" s="17" t="n">
        <v>5581</v>
      </c>
      <c r="C25" s="18">
        <f>(28.0/B25*100)</f>
        <v/>
      </c>
      <c r="D25" s="19" t="n">
        <v>5553</v>
      </c>
      <c r="E25" s="18" t="n">
        <v>495.33537912</v>
      </c>
      <c r="F25" s="20" t="n">
        <v>5.24364881</v>
      </c>
      <c r="G25" s="18" t="n">
        <v>529.07993136</v>
      </c>
      <c r="H25" s="20" t="n">
        <v>4.84304032</v>
      </c>
      <c r="I25" s="18" t="n">
        <v>537.20295414</v>
      </c>
      <c r="J25" s="20" t="n">
        <v>4.02109146</v>
      </c>
      <c r="K25" s="18" t="n">
        <v>538.89648293</v>
      </c>
      <c r="L25" s="20" t="n">
        <v>4.80751617</v>
      </c>
      <c r="M25" s="18" t="n">
        <v>527.86920088</v>
      </c>
      <c r="N25" s="20" t="n">
        <v>7.87166852</v>
      </c>
      <c r="O25" s="18" t="n">
        <v>392.05635972</v>
      </c>
      <c r="P25" s="20" t="n">
        <v>35.90323828</v>
      </c>
      <c r="Q25" s="18" t="s">
        <v>182</v>
      </c>
      <c r="R25" s="20" t="s">
        <v>182</v>
      </c>
      <c r="S25" s="18" t="s">
        <v>182</v>
      </c>
      <c r="T25" s="20" t="s">
        <v>182</v>
      </c>
      <c r="U25" s="18" t="s">
        <v>182</v>
      </c>
      <c r="V25" s="20" t="s">
        <v>182</v>
      </c>
      <c r="W25" s="18" t="n">
        <v>466.46534246</v>
      </c>
      <c r="X25" s="20" t="n">
        <v>17.8039359</v>
      </c>
    </row>
    <row r="26" spans="1:24">
      <c r="A26" s="15" t="s">
        <v>201</v>
      </c>
      <c r="B26" s="17" t="n">
        <v>4869</v>
      </c>
      <c r="C26" s="18">
        <f>(100.0/B26*100)</f>
        <v/>
      </c>
      <c r="D26" s="19" t="n">
        <v>4769</v>
      </c>
      <c r="E26" s="18" t="n">
        <v>452.08729991</v>
      </c>
      <c r="F26" s="20" t="n">
        <v>4.826767</v>
      </c>
      <c r="G26" s="18" t="n">
        <v>485.49689613</v>
      </c>
      <c r="H26" s="20" t="n">
        <v>3.41884635</v>
      </c>
      <c r="I26" s="18" t="n">
        <v>489.4353185</v>
      </c>
      <c r="J26" s="20" t="n">
        <v>3.13971155</v>
      </c>
      <c r="K26" s="18" t="n">
        <v>490.37457365</v>
      </c>
      <c r="L26" s="20" t="n">
        <v>2.75067331</v>
      </c>
      <c r="M26" s="18" t="n">
        <v>486.21355448</v>
      </c>
      <c r="N26" s="20" t="n">
        <v>3.78494042</v>
      </c>
      <c r="O26" s="18" t="s">
        <v>182</v>
      </c>
      <c r="P26" s="20" t="s">
        <v>182</v>
      </c>
      <c r="Q26" s="18" t="s">
        <v>182</v>
      </c>
      <c r="R26" s="20" t="s">
        <v>182</v>
      </c>
      <c r="S26" s="18" t="s">
        <v>182</v>
      </c>
      <c r="T26" s="20" t="s">
        <v>182</v>
      </c>
      <c r="U26" s="18" t="s">
        <v>182</v>
      </c>
      <c r="V26" s="20" t="s">
        <v>182</v>
      </c>
      <c r="W26" s="18" t="n">
        <v>432.05180356</v>
      </c>
      <c r="X26" s="20" t="n">
        <v>8.25728554</v>
      </c>
    </row>
    <row r="27" spans="1:24">
      <c r="A27" s="15" t="s">
        <v>202</v>
      </c>
      <c r="B27" s="17" t="n">
        <v>5299</v>
      </c>
      <c r="C27" s="18">
        <f>(174.0/B27*100)</f>
        <v/>
      </c>
      <c r="D27" s="19" t="n">
        <v>5125</v>
      </c>
      <c r="E27" s="18" t="n">
        <v>463.25447756</v>
      </c>
      <c r="F27" s="20" t="n">
        <v>3.48286229</v>
      </c>
      <c r="G27" s="18" t="n">
        <v>498.3799847</v>
      </c>
      <c r="H27" s="20" t="n">
        <v>4.0102309</v>
      </c>
      <c r="I27" s="18" t="n">
        <v>506.08527978</v>
      </c>
      <c r="J27" s="20" t="n">
        <v>2.67472341</v>
      </c>
      <c r="K27" s="18" t="n">
        <v>503.03595223</v>
      </c>
      <c r="L27" s="20" t="n">
        <v>2.94089748</v>
      </c>
      <c r="M27" s="18" t="n">
        <v>486.29204719</v>
      </c>
      <c r="N27" s="20" t="n">
        <v>3.13606782</v>
      </c>
      <c r="O27" s="18" t="n">
        <v>433.74807221</v>
      </c>
      <c r="P27" s="20" t="n">
        <v>14.3856779</v>
      </c>
      <c r="Q27" s="18" t="s">
        <v>182</v>
      </c>
      <c r="R27" s="20" t="s">
        <v>182</v>
      </c>
      <c r="S27" s="18" t="s">
        <v>182</v>
      </c>
      <c r="T27" s="20" t="s">
        <v>182</v>
      </c>
      <c r="U27" s="18" t="s">
        <v>182</v>
      </c>
      <c r="V27" s="20" t="s">
        <v>182</v>
      </c>
      <c r="W27" s="18" t="n">
        <v>414.36104738</v>
      </c>
      <c r="X27" s="20" t="n">
        <v>4.46129414</v>
      </c>
    </row>
    <row r="28" spans="1:24">
      <c r="A28" s="15" t="s">
        <v>203</v>
      </c>
      <c r="B28" s="17" t="n">
        <v>7568</v>
      </c>
      <c r="C28" s="18">
        <f>(134.0/B28*100)</f>
        <v/>
      </c>
      <c r="D28" s="19" t="n">
        <v>7434</v>
      </c>
      <c r="E28" s="18" t="n">
        <v>386.87299423</v>
      </c>
      <c r="F28" s="20" t="n">
        <v>2.79067492</v>
      </c>
      <c r="G28" s="18" t="n">
        <v>409.62614555</v>
      </c>
      <c r="H28" s="20" t="n">
        <v>3.74388776</v>
      </c>
      <c r="I28" s="18" t="n">
        <v>426.6621637</v>
      </c>
      <c r="J28" s="20" t="n">
        <v>3.12189279</v>
      </c>
      <c r="K28" s="18" t="n">
        <v>424.18644903</v>
      </c>
      <c r="L28" s="20" t="n">
        <v>3.43592258</v>
      </c>
      <c r="M28" s="18" t="n">
        <v>419.61943821</v>
      </c>
      <c r="N28" s="20" t="n">
        <v>4.0316532</v>
      </c>
      <c r="O28" s="18" t="n">
        <v>331.61953229</v>
      </c>
      <c r="P28" s="20" t="n">
        <v>9.41278149</v>
      </c>
      <c r="Q28" s="18" t="s">
        <v>182</v>
      </c>
      <c r="R28" s="20" t="s">
        <v>182</v>
      </c>
      <c r="S28" s="18" t="s">
        <v>182</v>
      </c>
      <c r="T28" s="20" t="s">
        <v>182</v>
      </c>
      <c r="U28" s="18" t="s">
        <v>182</v>
      </c>
      <c r="V28" s="20" t="s">
        <v>182</v>
      </c>
      <c r="W28" s="18" t="n">
        <v>364.44630468</v>
      </c>
      <c r="X28" s="20" t="n">
        <v>9.05332454</v>
      </c>
    </row>
    <row r="29" spans="1:24">
      <c r="A29" s="15" t="s">
        <v>204</v>
      </c>
      <c r="B29" s="17" t="n">
        <v>5385</v>
      </c>
      <c r="C29" s="18">
        <f>(36.0/B29*100)</f>
        <v/>
      </c>
      <c r="D29" s="19" t="n">
        <v>5349</v>
      </c>
      <c r="E29" s="18" t="n">
        <v>480.8467839</v>
      </c>
      <c r="F29" s="20" t="n">
        <v>3.07829492</v>
      </c>
      <c r="G29" s="18" t="n">
        <v>525.40211444</v>
      </c>
      <c r="H29" s="20" t="n">
        <v>3.30496395</v>
      </c>
      <c r="I29" s="18" t="n">
        <v>531.95504557</v>
      </c>
      <c r="J29" s="20" t="n">
        <v>2.86748339</v>
      </c>
      <c r="K29" s="18" t="n">
        <v>539.57838599</v>
      </c>
      <c r="L29" s="20" t="n">
        <v>3.58073126</v>
      </c>
      <c r="M29" s="18" t="n">
        <v>509.62143912</v>
      </c>
      <c r="N29" s="20" t="n">
        <v>5.62611269</v>
      </c>
      <c r="O29" s="18" t="n">
        <v>388.67614524</v>
      </c>
      <c r="P29" s="20" t="n">
        <v>42.43001082</v>
      </c>
      <c r="Q29" s="18" t="s">
        <v>182</v>
      </c>
      <c r="R29" s="20" t="s">
        <v>182</v>
      </c>
      <c r="S29" s="18" t="n">
        <v>335.3902018</v>
      </c>
      <c r="T29" s="20" t="n">
        <v>12.1685767</v>
      </c>
      <c r="U29" s="18" t="s">
        <v>182</v>
      </c>
      <c r="V29" s="20" t="s">
        <v>182</v>
      </c>
      <c r="W29" s="18" t="n">
        <v>425.59194771</v>
      </c>
      <c r="X29" s="20" t="n">
        <v>10.94267145</v>
      </c>
    </row>
    <row r="30" spans="1:24">
      <c r="A30" s="15" t="s">
        <v>205</v>
      </c>
      <c r="B30" s="17" t="n">
        <v>4520</v>
      </c>
      <c r="C30" s="18">
        <f>(546.0/B30*100)</f>
        <v/>
      </c>
      <c r="D30" s="19" t="n">
        <v>3974</v>
      </c>
      <c r="E30" s="18" t="n">
        <v>459.96214939</v>
      </c>
      <c r="F30" s="20" t="n">
        <v>4.2541247</v>
      </c>
      <c r="G30" s="18" t="n">
        <v>501.36281121</v>
      </c>
      <c r="H30" s="20" t="n">
        <v>4.84412857</v>
      </c>
      <c r="I30" s="18" t="n">
        <v>510.62665257</v>
      </c>
      <c r="J30" s="20" t="n">
        <v>3.42812789</v>
      </c>
      <c r="K30" s="18" t="n">
        <v>517.71089202</v>
      </c>
      <c r="L30" s="20" t="n">
        <v>4.45726887</v>
      </c>
      <c r="M30" s="18" t="n">
        <v>501.34046355</v>
      </c>
      <c r="N30" s="20" t="n">
        <v>5.71456615</v>
      </c>
      <c r="O30" s="18" t="n">
        <v>416.62079913</v>
      </c>
      <c r="P30" s="20" t="n">
        <v>23.35845308</v>
      </c>
      <c r="Q30" s="18" t="s">
        <v>182</v>
      </c>
      <c r="R30" s="20" t="s">
        <v>182</v>
      </c>
      <c r="S30" s="18" t="s">
        <v>182</v>
      </c>
      <c r="T30" s="20" t="s">
        <v>182</v>
      </c>
      <c r="U30" s="18" t="s">
        <v>182</v>
      </c>
      <c r="V30" s="20" t="s">
        <v>182</v>
      </c>
      <c r="W30" s="18" t="n">
        <v>424.04507808</v>
      </c>
      <c r="X30" s="20" t="n">
        <v>7.22103893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468.98211332</v>
      </c>
      <c r="F32" s="20" t="n">
        <v>5.33178446</v>
      </c>
      <c r="G32" s="18" t="n">
        <v>498.83075697</v>
      </c>
      <c r="H32" s="20" t="n">
        <v>4.32031835</v>
      </c>
      <c r="I32" s="18" t="n">
        <v>518.65550056</v>
      </c>
      <c r="J32" s="20" t="n">
        <v>3.45596973</v>
      </c>
      <c r="K32" s="18" t="n">
        <v>519.26239577</v>
      </c>
      <c r="L32" s="20" t="n">
        <v>3.26069849</v>
      </c>
      <c r="M32" s="18" t="n">
        <v>498.34085105</v>
      </c>
      <c r="N32" s="20" t="n">
        <v>3.43947392</v>
      </c>
      <c r="O32" s="18" t="n">
        <v>459.37468581</v>
      </c>
      <c r="P32" s="20" t="n">
        <v>28.13902873</v>
      </c>
      <c r="Q32" s="18" t="s">
        <v>182</v>
      </c>
      <c r="R32" s="20" t="s">
        <v>182</v>
      </c>
      <c r="S32" s="18" t="s">
        <v>182</v>
      </c>
      <c r="T32" s="20" t="s">
        <v>182</v>
      </c>
      <c r="U32" s="18" t="s">
        <v>182</v>
      </c>
      <c r="V32" s="20" t="s">
        <v>182</v>
      </c>
      <c r="W32" s="18" t="n">
        <v>434.11247905</v>
      </c>
      <c r="X32" s="20" t="n">
        <v>10.67981358</v>
      </c>
    </row>
    <row r="33" spans="1:24">
      <c r="A33" s="15" t="s">
        <v>208</v>
      </c>
      <c r="B33" s="17" t="n">
        <v>7325</v>
      </c>
      <c r="C33" s="18">
        <f>(235.0/B33*100)</f>
        <v/>
      </c>
      <c r="D33" s="19" t="n">
        <v>7090</v>
      </c>
      <c r="E33" s="18" t="n">
        <v>466.36112883</v>
      </c>
      <c r="F33" s="20" t="n">
        <v>4.51838011</v>
      </c>
      <c r="G33" s="18" t="n">
        <v>504.02899341</v>
      </c>
      <c r="H33" s="20" t="n">
        <v>4.21144756</v>
      </c>
      <c r="I33" s="18" t="n">
        <v>506.97748364</v>
      </c>
      <c r="J33" s="20" t="n">
        <v>3.10772461</v>
      </c>
      <c r="K33" s="18" t="n">
        <v>497.44472178</v>
      </c>
      <c r="L33" s="20" t="n">
        <v>3.95019395</v>
      </c>
      <c r="M33" s="18" t="n">
        <v>483.03648802</v>
      </c>
      <c r="N33" s="20" t="n">
        <v>4.10121425</v>
      </c>
      <c r="O33" s="18" t="n">
        <v>385.2957023</v>
      </c>
      <c r="P33" s="20" t="n">
        <v>29.52119482</v>
      </c>
      <c r="Q33" s="18" t="s">
        <v>182</v>
      </c>
      <c r="R33" s="20" t="s">
        <v>182</v>
      </c>
      <c r="S33" s="18" t="s">
        <v>182</v>
      </c>
      <c r="T33" s="20" t="s">
        <v>182</v>
      </c>
      <c r="U33" s="18" t="s">
        <v>182</v>
      </c>
      <c r="V33" s="20" t="s">
        <v>182</v>
      </c>
      <c r="W33" s="18" t="n">
        <v>437.01509923</v>
      </c>
      <c r="X33" s="20" t="n">
        <v>10.1378146</v>
      </c>
    </row>
    <row r="34" spans="1:24">
      <c r="A34" s="15" t="s">
        <v>209</v>
      </c>
      <c r="B34" s="17" t="n">
        <v>6350</v>
      </c>
      <c r="C34" s="18">
        <f>(86.0/B34*100)</f>
        <v/>
      </c>
      <c r="D34" s="19" t="n">
        <v>6264</v>
      </c>
      <c r="E34" s="18" t="n">
        <v>451.21160543</v>
      </c>
      <c r="F34" s="20" t="n">
        <v>4.09661222</v>
      </c>
      <c r="G34" s="18" t="n">
        <v>481.73043582</v>
      </c>
      <c r="H34" s="20" t="n">
        <v>3.88978639</v>
      </c>
      <c r="I34" s="18" t="n">
        <v>501.90206017</v>
      </c>
      <c r="J34" s="20" t="n">
        <v>3.17515327</v>
      </c>
      <c r="K34" s="18" t="n">
        <v>496.59593074</v>
      </c>
      <c r="L34" s="20" t="n">
        <v>4.22538909</v>
      </c>
      <c r="M34" s="18" t="n">
        <v>484.53590826</v>
      </c>
      <c r="N34" s="20" t="n">
        <v>3.63207746</v>
      </c>
      <c r="O34" s="18" t="n">
        <v>379.07328183</v>
      </c>
      <c r="P34" s="20" t="n">
        <v>14.0777645</v>
      </c>
      <c r="Q34" s="18" t="s">
        <v>182</v>
      </c>
      <c r="R34" s="20" t="s">
        <v>182</v>
      </c>
      <c r="S34" s="18" t="n">
        <v>336.51078337</v>
      </c>
      <c r="T34" s="20" t="n">
        <v>12.24828707</v>
      </c>
      <c r="U34" s="18" t="s">
        <v>182</v>
      </c>
      <c r="V34" s="20" t="s">
        <v>182</v>
      </c>
      <c r="W34" s="18" t="n">
        <v>388.38494798</v>
      </c>
      <c r="X34" s="20" t="n">
        <v>9.122271120000001</v>
      </c>
    </row>
    <row r="35" spans="1:24">
      <c r="A35" s="15" t="s">
        <v>210</v>
      </c>
      <c r="B35" s="17" t="n">
        <v>6406</v>
      </c>
      <c r="C35" s="18">
        <f>(69.0/B35*100)</f>
        <v/>
      </c>
      <c r="D35" s="19" t="n">
        <v>6337</v>
      </c>
      <c r="E35" s="18" t="n">
        <v>472.17953191</v>
      </c>
      <c r="F35" s="20" t="n">
        <v>3.55992637</v>
      </c>
      <c r="G35" s="18" t="n">
        <v>509.91308147</v>
      </c>
      <c r="H35" s="20" t="n">
        <v>3.48979387</v>
      </c>
      <c r="I35" s="18" t="n">
        <v>531.29145303</v>
      </c>
      <c r="J35" s="20" t="n">
        <v>2.79772953</v>
      </c>
      <c r="K35" s="18" t="n">
        <v>525.67974771</v>
      </c>
      <c r="L35" s="20" t="n">
        <v>3.24266968</v>
      </c>
      <c r="M35" s="18" t="n">
        <v>509.89925486</v>
      </c>
      <c r="N35" s="20" t="n">
        <v>4.74778899</v>
      </c>
      <c r="O35" s="18" t="n">
        <v>456.28947541</v>
      </c>
      <c r="P35" s="20" t="n">
        <v>18.93491365</v>
      </c>
      <c r="Q35" s="18" t="s">
        <v>182</v>
      </c>
      <c r="R35" s="20" t="s">
        <v>182</v>
      </c>
      <c r="S35" s="18" t="n">
        <v>349.78970242</v>
      </c>
      <c r="T35" s="20" t="n">
        <v>6.90672373</v>
      </c>
      <c r="U35" s="18" t="s">
        <v>182</v>
      </c>
      <c r="V35" s="20" t="s">
        <v>182</v>
      </c>
      <c r="W35" s="18" t="n">
        <v>457.30188882</v>
      </c>
      <c r="X35" s="20" t="n">
        <v>8.299930489999999</v>
      </c>
    </row>
    <row r="36" spans="1:24">
      <c r="A36" s="15" t="s">
        <v>211</v>
      </c>
      <c r="B36" s="17" t="n">
        <v>6736</v>
      </c>
      <c r="C36" s="18">
        <f>(49.0/B36*100)</f>
        <v/>
      </c>
      <c r="D36" s="19" t="n">
        <v>6687</v>
      </c>
      <c r="E36" s="18" t="n">
        <v>453.8707845</v>
      </c>
      <c r="F36" s="20" t="n">
        <v>3.82600941</v>
      </c>
      <c r="G36" s="18" t="n">
        <v>490.1143531</v>
      </c>
      <c r="H36" s="20" t="n">
        <v>3.45342549</v>
      </c>
      <c r="I36" s="18" t="n">
        <v>501.69969876</v>
      </c>
      <c r="J36" s="20" t="n">
        <v>2.96503717</v>
      </c>
      <c r="K36" s="18" t="n">
        <v>497.53371001</v>
      </c>
      <c r="L36" s="20" t="n">
        <v>3.13620215</v>
      </c>
      <c r="M36" s="18" t="n">
        <v>494.04450362</v>
      </c>
      <c r="N36" s="20" t="n">
        <v>3.80857199</v>
      </c>
      <c r="O36" s="18" t="n">
        <v>415.69116087</v>
      </c>
      <c r="P36" s="20" t="n">
        <v>19.29217902</v>
      </c>
      <c r="Q36" s="18" t="s">
        <v>182</v>
      </c>
      <c r="R36" s="20" t="s">
        <v>182</v>
      </c>
      <c r="S36" s="18" t="s">
        <v>182</v>
      </c>
      <c r="T36" s="20" t="s">
        <v>182</v>
      </c>
      <c r="U36" s="18" t="s">
        <v>182</v>
      </c>
      <c r="V36" s="20" t="s">
        <v>182</v>
      </c>
      <c r="W36" s="18" t="n">
        <v>418.0795512</v>
      </c>
      <c r="X36" s="20" t="n">
        <v>8.636829609999999</v>
      </c>
    </row>
    <row r="37" spans="1:24">
      <c r="A37" s="15" t="s">
        <v>212</v>
      </c>
      <c r="B37" s="17" t="n">
        <v>5458</v>
      </c>
      <c r="C37" s="18">
        <f>(249.0/B37*100)</f>
        <v/>
      </c>
      <c r="D37" s="19" t="n">
        <v>5209</v>
      </c>
      <c r="E37" s="18" t="n">
        <v>473.60421102</v>
      </c>
      <c r="F37" s="20" t="n">
        <v>4.4725437</v>
      </c>
      <c r="G37" s="18" t="n">
        <v>506.19801859</v>
      </c>
      <c r="H37" s="20" t="n">
        <v>4.77194186</v>
      </c>
      <c r="I37" s="18" t="n">
        <v>510.20123083</v>
      </c>
      <c r="J37" s="20" t="n">
        <v>3.45104386</v>
      </c>
      <c r="K37" s="18" t="n">
        <v>505.81359511</v>
      </c>
      <c r="L37" s="20" t="n">
        <v>4.18696585</v>
      </c>
      <c r="M37" s="18" t="n">
        <v>499.55744637</v>
      </c>
      <c r="N37" s="20" t="n">
        <v>4.54836923</v>
      </c>
      <c r="O37" s="18" t="n">
        <v>389.21190398</v>
      </c>
      <c r="P37" s="20" t="n">
        <v>22.35314496</v>
      </c>
      <c r="Q37" s="18" t="s">
        <v>182</v>
      </c>
      <c r="R37" s="20" t="s">
        <v>182</v>
      </c>
      <c r="S37" s="18" t="s">
        <v>182</v>
      </c>
      <c r="T37" s="20" t="s">
        <v>182</v>
      </c>
      <c r="U37" s="18" t="s">
        <v>182</v>
      </c>
      <c r="V37" s="20" t="s">
        <v>182</v>
      </c>
      <c r="W37" s="18" t="n">
        <v>419.04445914</v>
      </c>
      <c r="X37" s="20" t="n">
        <v>5.84883384</v>
      </c>
    </row>
    <row r="38" spans="1:24">
      <c r="A38" s="15" t="s">
        <v>213</v>
      </c>
      <c r="B38" s="17" t="n">
        <v>5860</v>
      </c>
      <c r="C38" s="18">
        <f>(64.0/B38*100)</f>
        <v/>
      </c>
      <c r="D38" s="19" t="n">
        <v>5796</v>
      </c>
      <c r="E38" s="18" t="n">
        <v>489.49713715</v>
      </c>
      <c r="F38" s="20" t="n">
        <v>4.8741839</v>
      </c>
      <c r="G38" s="18" t="n">
        <v>528.43393487</v>
      </c>
      <c r="H38" s="20" t="n">
        <v>4.82220595</v>
      </c>
      <c r="I38" s="18" t="n">
        <v>537.50559008</v>
      </c>
      <c r="J38" s="20" t="n">
        <v>3.39114771</v>
      </c>
      <c r="K38" s="18" t="n">
        <v>538.33048323</v>
      </c>
      <c r="L38" s="20" t="n">
        <v>4.40788952</v>
      </c>
      <c r="M38" s="18" t="n">
        <v>519.36004628</v>
      </c>
      <c r="N38" s="20" t="n">
        <v>5.21669849</v>
      </c>
      <c r="O38" s="18" t="n">
        <v>423.77334755</v>
      </c>
      <c r="P38" s="20" t="n">
        <v>19.6152984</v>
      </c>
      <c r="Q38" s="18" t="s">
        <v>182</v>
      </c>
      <c r="R38" s="20" t="s">
        <v>182</v>
      </c>
      <c r="S38" s="18" t="s">
        <v>182</v>
      </c>
      <c r="T38" s="20" t="s">
        <v>182</v>
      </c>
      <c r="U38" s="18" t="s">
        <v>182</v>
      </c>
      <c r="V38" s="20" t="s">
        <v>182</v>
      </c>
      <c r="W38" s="18" t="n">
        <v>443.0978067</v>
      </c>
      <c r="X38" s="20" t="n">
        <v>6.53245689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(5671.0/B40*100)</f>
        <v/>
      </c>
      <c r="D40" s="19" t="n">
        <v>8486</v>
      </c>
      <c r="E40" s="18" t="n">
        <v>447.99576077</v>
      </c>
      <c r="F40" s="20" t="n">
        <v>4.409367</v>
      </c>
      <c r="G40" s="18" t="n">
        <v>499.59772289</v>
      </c>
      <c r="H40" s="20" t="n">
        <v>4.84313204</v>
      </c>
      <c r="I40" s="18" t="n">
        <v>516.00304611</v>
      </c>
      <c r="J40" s="20" t="n">
        <v>3.57167749</v>
      </c>
      <c r="K40" s="18" t="n">
        <v>520.17934518</v>
      </c>
      <c r="L40" s="20" t="n">
        <v>4.21518436</v>
      </c>
      <c r="M40" s="18" t="n">
        <v>484.60999945</v>
      </c>
      <c r="N40" s="20" t="n">
        <v>5.16379808</v>
      </c>
      <c r="O40" s="18" t="n">
        <v>408.69474018</v>
      </c>
      <c r="P40" s="20" t="n">
        <v>29.40753755</v>
      </c>
      <c r="Q40" s="18" t="s">
        <v>182</v>
      </c>
      <c r="R40" s="20" t="s">
        <v>182</v>
      </c>
      <c r="S40" s="18" t="n">
        <v>491.16464222</v>
      </c>
      <c r="T40" s="20" t="n">
        <v>2.5540442</v>
      </c>
      <c r="U40" s="18" t="s">
        <v>182</v>
      </c>
      <c r="V40" s="20" t="s">
        <v>182</v>
      </c>
      <c r="W40" s="18" t="n">
        <v>400.73741074</v>
      </c>
      <c r="X40" s="20" t="n">
        <v>7.26444214</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(2792.0/B46*100)</f>
        <v/>
      </c>
      <c r="D46" s="19" t="n">
        <v>20349</v>
      </c>
      <c r="E46" s="18" t="n">
        <v>359.37460836</v>
      </c>
      <c r="F46" s="20" t="n">
        <v>3.92488217</v>
      </c>
      <c r="G46" s="18" t="n">
        <v>380.31037042</v>
      </c>
      <c r="H46" s="20" t="n">
        <v>4.78233393</v>
      </c>
      <c r="I46" s="18" t="n">
        <v>413.98016232</v>
      </c>
      <c r="J46" s="20" t="n">
        <v>4.70841418</v>
      </c>
      <c r="K46" s="18" t="n">
        <v>409.66609217</v>
      </c>
      <c r="L46" s="20" t="n">
        <v>4.45901577</v>
      </c>
      <c r="M46" s="18" t="n">
        <v>406.83935645</v>
      </c>
      <c r="N46" s="20" t="n">
        <v>4.70062053</v>
      </c>
      <c r="O46" s="18" t="n">
        <v>284.46388749</v>
      </c>
      <c r="P46" s="20" t="n">
        <v>12.06045404</v>
      </c>
      <c r="Q46" s="18" t="s">
        <v>182</v>
      </c>
      <c r="R46" s="20" t="s">
        <v>182</v>
      </c>
      <c r="S46" s="18" t="s">
        <v>182</v>
      </c>
      <c r="T46" s="20" t="s">
        <v>182</v>
      </c>
      <c r="U46" s="18" t="s">
        <v>182</v>
      </c>
      <c r="V46" s="20" t="s">
        <v>182</v>
      </c>
      <c r="W46" s="18" t="n">
        <v>355.0160192</v>
      </c>
      <c r="X46" s="20" t="n">
        <v>4.10151488</v>
      </c>
    </row>
    <row r="47" spans="1:24">
      <c r="A47" s="15" t="s">
        <v>222</v>
      </c>
      <c r="B47" s="17" t="n">
        <v>5928</v>
      </c>
      <c r="C47" s="18">
        <f>(148.0/B47*100)</f>
        <v/>
      </c>
      <c r="D47" s="19" t="n">
        <v>5780</v>
      </c>
      <c r="E47" s="18" t="n">
        <v>409.0244393</v>
      </c>
      <c r="F47" s="20" t="n">
        <v>5.1081365</v>
      </c>
      <c r="G47" s="18" t="n">
        <v>446.66857068</v>
      </c>
      <c r="H47" s="20" t="n">
        <v>5.18195916</v>
      </c>
      <c r="I47" s="18" t="n">
        <v>467.28528297</v>
      </c>
      <c r="J47" s="20" t="n">
        <v>4.68894157</v>
      </c>
      <c r="K47" s="18" t="n">
        <v>472.79445804</v>
      </c>
      <c r="L47" s="20" t="n">
        <v>4.36582028</v>
      </c>
      <c r="M47" s="18" t="n">
        <v>452.6004042</v>
      </c>
      <c r="N47" s="20" t="n">
        <v>5.3087752</v>
      </c>
      <c r="O47" s="18" t="n">
        <v>351.05817057</v>
      </c>
      <c r="P47" s="20" t="n">
        <v>12.61946813</v>
      </c>
      <c r="Q47" s="18" t="s">
        <v>182</v>
      </c>
      <c r="R47" s="20" t="s">
        <v>182</v>
      </c>
      <c r="S47" s="18" t="s">
        <v>182</v>
      </c>
      <c r="T47" s="20" t="s">
        <v>182</v>
      </c>
      <c r="U47" s="18" t="s">
        <v>182</v>
      </c>
      <c r="V47" s="20" t="s">
        <v>182</v>
      </c>
      <c r="W47" s="18" t="n">
        <v>384.19383467</v>
      </c>
      <c r="X47" s="20" t="n">
        <v>4.77243887</v>
      </c>
    </row>
    <row r="48" spans="1:24">
      <c r="A48" s="15" t="s">
        <v>223</v>
      </c>
      <c r="B48" s="17" t="n">
        <v>9841</v>
      </c>
      <c r="C48" s="18">
        <f>(19.0/B48*100)</f>
        <v/>
      </c>
      <c r="D48" s="19" t="n">
        <v>9822</v>
      </c>
      <c r="E48" s="18" t="n">
        <v>513.19059988</v>
      </c>
      <c r="F48" s="20" t="n">
        <v>5.11918642</v>
      </c>
      <c r="G48" s="18" t="n">
        <v>545.08313419</v>
      </c>
      <c r="H48" s="20" t="n">
        <v>5.26825466</v>
      </c>
      <c r="I48" s="18" t="n">
        <v>550.43826701</v>
      </c>
      <c r="J48" s="20" t="n">
        <v>6.19443303</v>
      </c>
      <c r="K48" s="18" t="n">
        <v>550.40485287</v>
      </c>
      <c r="L48" s="20" t="n">
        <v>7.73998268</v>
      </c>
      <c r="M48" s="18" t="n">
        <v>524.17734396</v>
      </c>
      <c r="N48" s="20" t="n">
        <v>5.80745276</v>
      </c>
      <c r="O48" s="18" t="n">
        <v>379.37826934</v>
      </c>
      <c r="P48" s="20" t="n">
        <v>11.07715242</v>
      </c>
      <c r="Q48" s="18" t="s">
        <v>182</v>
      </c>
      <c r="R48" s="20" t="s">
        <v>182</v>
      </c>
      <c r="S48" s="18" t="s">
        <v>182</v>
      </c>
      <c r="T48" s="20" t="s">
        <v>182</v>
      </c>
      <c r="U48" s="18" t="s">
        <v>182</v>
      </c>
      <c r="V48" s="20" t="s">
        <v>182</v>
      </c>
      <c r="W48" s="18" t="n">
        <v>476.39155611</v>
      </c>
      <c r="X48" s="20" t="n">
        <v>23.75932077</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(1048.0/B50*100)</f>
        <v/>
      </c>
      <c r="D50" s="19" t="n">
        <v>10747</v>
      </c>
      <c r="E50" s="18" t="n">
        <v>373.89914181</v>
      </c>
      <c r="F50" s="20" t="n">
        <v>2.98476431</v>
      </c>
      <c r="G50" s="18" t="n">
        <v>393.3395931</v>
      </c>
      <c r="H50" s="20" t="n">
        <v>3.59923714</v>
      </c>
      <c r="I50" s="18" t="n">
        <v>410.95452805</v>
      </c>
      <c r="J50" s="20" t="n">
        <v>3.29128004</v>
      </c>
      <c r="K50" s="18" t="n">
        <v>412.33648047</v>
      </c>
      <c r="L50" s="20" t="n">
        <v>3.57944956</v>
      </c>
      <c r="M50" s="18" t="n">
        <v>409.00274468</v>
      </c>
      <c r="N50" s="20" t="n">
        <v>4.44996249</v>
      </c>
      <c r="O50" s="18" t="n">
        <v>309.38214635</v>
      </c>
      <c r="P50" s="20" t="n">
        <v>11.65830352</v>
      </c>
      <c r="Q50" s="18" t="s">
        <v>182</v>
      </c>
      <c r="R50" s="20" t="s">
        <v>182</v>
      </c>
      <c r="S50" s="18" t="s">
        <v>182</v>
      </c>
      <c r="T50" s="20" t="s">
        <v>182</v>
      </c>
      <c r="U50" s="18" t="s">
        <v>182</v>
      </c>
      <c r="V50" s="20" t="s">
        <v>182</v>
      </c>
      <c r="W50" s="18" t="n">
        <v>356.63808101</v>
      </c>
      <c r="X50" s="20" t="n">
        <v>8.989853829999999</v>
      </c>
    </row>
    <row r="51" spans="1:24">
      <c r="A51" s="15" t="s">
        <v>226</v>
      </c>
      <c r="B51" s="17" t="n">
        <v>6866</v>
      </c>
      <c r="C51" s="18">
        <f>(117.0/B51*100)</f>
        <v/>
      </c>
      <c r="D51" s="19" t="n">
        <v>6749</v>
      </c>
      <c r="E51" s="18" t="n">
        <v>385.8098205</v>
      </c>
      <c r="F51" s="20" t="n">
        <v>3.38737471</v>
      </c>
      <c r="G51" s="18" t="n">
        <v>410.38693456</v>
      </c>
      <c r="H51" s="20" t="n">
        <v>3.55333296</v>
      </c>
      <c r="I51" s="18" t="n">
        <v>419.63625957</v>
      </c>
      <c r="J51" s="20" t="n">
        <v>3.91735455</v>
      </c>
      <c r="K51" s="18" t="n">
        <v>417.36817853</v>
      </c>
      <c r="L51" s="20" t="n">
        <v>3.76584297</v>
      </c>
      <c r="M51" s="18" t="n">
        <v>409.60345213</v>
      </c>
      <c r="N51" s="20" t="n">
        <v>5.20782023</v>
      </c>
      <c r="O51" s="18" t="n">
        <v>338.45012167</v>
      </c>
      <c r="P51" s="20" t="n">
        <v>17.18682088</v>
      </c>
      <c r="Q51" s="18" t="s">
        <v>182</v>
      </c>
      <c r="R51" s="20" t="s">
        <v>182</v>
      </c>
      <c r="S51" s="18" t="n">
        <v>380.5422133</v>
      </c>
      <c r="T51" s="20" t="n">
        <v>4.31283207</v>
      </c>
      <c r="U51" s="18" t="s">
        <v>182</v>
      </c>
      <c r="V51" s="20" t="s">
        <v>182</v>
      </c>
      <c r="W51" s="18" t="n">
        <v>377.30559865</v>
      </c>
      <c r="X51" s="20" t="n">
        <v>4.9696322</v>
      </c>
    </row>
    <row r="52" spans="1:24">
      <c r="A52" s="15" t="s">
        <v>227</v>
      </c>
      <c r="B52" s="17" t="n">
        <v>5809</v>
      </c>
      <c r="C52" s="18">
        <f>(119.0/B52*100)</f>
        <v/>
      </c>
      <c r="D52" s="19" t="n">
        <v>5690</v>
      </c>
      <c r="E52" s="18" t="n">
        <v>427.16970787</v>
      </c>
      <c r="F52" s="20" t="n">
        <v>4.55123024</v>
      </c>
      <c r="G52" s="18" t="n">
        <v>466.57398192</v>
      </c>
      <c r="H52" s="20" t="n">
        <v>4.09565793</v>
      </c>
      <c r="I52" s="18" t="n">
        <v>483.74482186</v>
      </c>
      <c r="J52" s="20" t="n">
        <v>3.23911278</v>
      </c>
      <c r="K52" s="18" t="n">
        <v>483.82552254</v>
      </c>
      <c r="L52" s="20" t="n">
        <v>3.66290498</v>
      </c>
      <c r="M52" s="18" t="n">
        <v>470.04992799</v>
      </c>
      <c r="N52" s="20" t="n">
        <v>4.43980377</v>
      </c>
      <c r="O52" s="18" t="n">
        <v>376.4202098</v>
      </c>
      <c r="P52" s="20" t="n">
        <v>22.91895151</v>
      </c>
      <c r="Q52" s="18" t="s">
        <v>182</v>
      </c>
      <c r="R52" s="20" t="s">
        <v>182</v>
      </c>
      <c r="S52" s="18" t="s">
        <v>182</v>
      </c>
      <c r="T52" s="20" t="s">
        <v>182</v>
      </c>
      <c r="U52" s="18" t="s">
        <v>182</v>
      </c>
      <c r="V52" s="20" t="s">
        <v>182</v>
      </c>
      <c r="W52" s="18" t="n">
        <v>385.57483568</v>
      </c>
      <c r="X52" s="20" t="n">
        <v>6.76300502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(469.0/B54*100)</f>
        <v/>
      </c>
      <c r="D54" s="19" t="n">
        <v>4271</v>
      </c>
      <c r="E54" s="18" t="n">
        <v>324.94889225</v>
      </c>
      <c r="F54" s="20" t="n">
        <v>4.43259827</v>
      </c>
      <c r="G54" s="18" t="n">
        <v>333.74954557</v>
      </c>
      <c r="H54" s="20" t="n">
        <v>4.45705523</v>
      </c>
      <c r="I54" s="18" t="n">
        <v>344.46084226</v>
      </c>
      <c r="J54" s="20" t="n">
        <v>5.27016344</v>
      </c>
      <c r="K54" s="18" t="n">
        <v>350.90084736</v>
      </c>
      <c r="L54" s="20" t="n">
        <v>4.44343505</v>
      </c>
      <c r="M54" s="18" t="n">
        <v>354.19125366</v>
      </c>
      <c r="N54" s="20" t="n">
        <v>5.54722627</v>
      </c>
      <c r="O54" s="18" t="n">
        <v>287.6604697</v>
      </c>
      <c r="P54" s="20" t="n">
        <v>9.120625710000001</v>
      </c>
      <c r="Q54" s="18" t="s">
        <v>182</v>
      </c>
      <c r="R54" s="20" t="s">
        <v>182</v>
      </c>
      <c r="S54" s="18" t="s">
        <v>182</v>
      </c>
      <c r="T54" s="20" t="s">
        <v>182</v>
      </c>
      <c r="U54" s="18" t="s">
        <v>182</v>
      </c>
      <c r="V54" s="20" t="s">
        <v>182</v>
      </c>
      <c r="W54" s="18" t="n">
        <v>286.97577238</v>
      </c>
      <c r="X54" s="20" t="n">
        <v>4.37974557</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526.32376399</v>
      </c>
      <c r="F56" s="20" t="n">
        <v>4.16414762</v>
      </c>
      <c r="G56" s="18" t="n">
        <v>553.9396431599999</v>
      </c>
      <c r="H56" s="20" t="n">
        <v>4.94674133</v>
      </c>
      <c r="I56" s="18" t="n">
        <v>556.50308762</v>
      </c>
      <c r="J56" s="20" t="n">
        <v>3.83063176</v>
      </c>
      <c r="K56" s="18" t="n">
        <v>561.64510654</v>
      </c>
      <c r="L56" s="20" t="n">
        <v>4.24067708</v>
      </c>
      <c r="M56" s="18" t="n">
        <v>533.82677494</v>
      </c>
      <c r="N56" s="20" t="n">
        <v>4.50082731</v>
      </c>
      <c r="O56" s="18" t="n">
        <v>469.66514609</v>
      </c>
      <c r="P56" s="20" t="n">
        <v>16.61451933</v>
      </c>
      <c r="Q56" s="18" t="s">
        <v>182</v>
      </c>
      <c r="R56" s="20" t="s">
        <v>182</v>
      </c>
      <c r="S56" s="18" t="s">
        <v>182</v>
      </c>
      <c r="T56" s="20" t="s">
        <v>182</v>
      </c>
      <c r="U56" s="18" t="s">
        <v>182</v>
      </c>
      <c r="V56" s="20" t="s">
        <v>182</v>
      </c>
      <c r="W56" s="18" t="n">
        <v>499.00386974</v>
      </c>
      <c r="X56" s="20" t="n">
        <v>19.61529857</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(263.0/B61*100)</f>
        <v/>
      </c>
      <c r="D61" s="19" t="n">
        <v>6262</v>
      </c>
      <c r="E61" s="18" t="n">
        <v>472.58725631</v>
      </c>
      <c r="F61" s="20" t="n">
        <v>3.15548625</v>
      </c>
      <c r="G61" s="18" t="n">
        <v>491.23166098</v>
      </c>
      <c r="H61" s="20" t="n">
        <v>3.96347319</v>
      </c>
      <c r="I61" s="18" t="n">
        <v>492.59222272</v>
      </c>
      <c r="J61" s="20" t="n">
        <v>3.55089079</v>
      </c>
      <c r="K61" s="18" t="n">
        <v>486.87112862</v>
      </c>
      <c r="L61" s="20" t="n">
        <v>4.36156286</v>
      </c>
      <c r="M61" s="18" t="n">
        <v>471.51245378</v>
      </c>
      <c r="N61" s="20" t="n">
        <v>4.14042549</v>
      </c>
      <c r="O61" s="18" t="n">
        <v>412.79041495</v>
      </c>
      <c r="P61" s="20" t="n">
        <v>15.55189954</v>
      </c>
      <c r="Q61" s="18" t="s">
        <v>182</v>
      </c>
      <c r="R61" s="20" t="s">
        <v>182</v>
      </c>
      <c r="S61" s="18" t="s">
        <v>182</v>
      </c>
      <c r="T61" s="20" t="s">
        <v>182</v>
      </c>
      <c r="U61" s="18" t="s">
        <v>182</v>
      </c>
      <c r="V61" s="20" t="s">
        <v>182</v>
      </c>
      <c r="W61" s="18" t="n">
        <v>402.95979478</v>
      </c>
      <c r="X61" s="20" t="n">
        <v>7.97888354</v>
      </c>
    </row>
    <row r="62" spans="1:24">
      <c r="A62" s="15" t="s">
        <v>237</v>
      </c>
      <c r="B62" s="17" t="n">
        <v>4476</v>
      </c>
      <c r="C62" s="18">
        <f>(5.0/B62*100)</f>
        <v/>
      </c>
      <c r="D62" s="19" t="n">
        <v>4471</v>
      </c>
      <c r="E62" s="18" t="n">
        <v>520.8116686</v>
      </c>
      <c r="F62" s="20" t="n">
        <v>3.2462098</v>
      </c>
      <c r="G62" s="18" t="n">
        <v>547.4751953799999</v>
      </c>
      <c r="H62" s="20" t="n">
        <v>3.09218991</v>
      </c>
      <c r="I62" s="18" t="n">
        <v>550.943129</v>
      </c>
      <c r="J62" s="20" t="n">
        <v>2.90534091</v>
      </c>
      <c r="K62" s="18" t="n">
        <v>555.77362874</v>
      </c>
      <c r="L62" s="20" t="n">
        <v>3.03105403</v>
      </c>
      <c r="M62" s="18" t="n">
        <v>539.79071501</v>
      </c>
      <c r="N62" s="20" t="n">
        <v>3.43466913</v>
      </c>
      <c r="O62" s="18" t="n">
        <v>492.5715519</v>
      </c>
      <c r="P62" s="20" t="n">
        <v>17.55575261</v>
      </c>
      <c r="Q62" s="18" t="s">
        <v>182</v>
      </c>
      <c r="R62" s="20" t="s">
        <v>182</v>
      </c>
      <c r="S62" s="18" t="s">
        <v>182</v>
      </c>
      <c r="T62" s="20" t="s">
        <v>182</v>
      </c>
      <c r="U62" s="18" t="s">
        <v>182</v>
      </c>
      <c r="V62" s="20" t="s">
        <v>182</v>
      </c>
      <c r="W62" s="18" t="n">
        <v>506.46950013</v>
      </c>
      <c r="X62" s="20" t="n">
        <v>16.66717303</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(35.0/B67*100)</f>
        <v/>
      </c>
      <c r="D67" s="19" t="n">
        <v>6936</v>
      </c>
      <c r="E67" s="18" t="n">
        <v>357.6562516</v>
      </c>
      <c r="F67" s="20" t="n">
        <v>3.50287993</v>
      </c>
      <c r="G67" s="18" t="n">
        <v>384.615412</v>
      </c>
      <c r="H67" s="20" t="n">
        <v>3.17549752</v>
      </c>
      <c r="I67" s="18" t="n">
        <v>402.60703501</v>
      </c>
      <c r="J67" s="20" t="n">
        <v>3.96327403</v>
      </c>
      <c r="K67" s="18" t="n">
        <v>405.43216327</v>
      </c>
      <c r="L67" s="20" t="n">
        <v>3.66355302</v>
      </c>
      <c r="M67" s="18" t="n">
        <v>396.48482499</v>
      </c>
      <c r="N67" s="20" t="n">
        <v>5.97045713</v>
      </c>
      <c r="O67" s="18" t="n">
        <v>303.84785217</v>
      </c>
      <c r="P67" s="20" t="n">
        <v>8.663461910000001</v>
      </c>
      <c r="Q67" s="18" t="s">
        <v>182</v>
      </c>
      <c r="R67" s="20" t="s">
        <v>182</v>
      </c>
      <c r="S67" s="18" t="s">
        <v>182</v>
      </c>
      <c r="T67" s="20" t="s">
        <v>182</v>
      </c>
      <c r="U67" s="18" t="s">
        <v>182</v>
      </c>
      <c r="V67" s="20" t="s">
        <v>182</v>
      </c>
      <c r="W67" s="18" t="n">
        <v>320.3448428</v>
      </c>
      <c r="X67" s="20" t="n">
        <v>8.42827022</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473.03163523</v>
      </c>
      <c r="F70" s="20" t="n">
        <v>4.93066017</v>
      </c>
      <c r="G70" s="18" t="n">
        <v>488.81576979</v>
      </c>
      <c r="H70" s="20" t="n">
        <v>5.22328768</v>
      </c>
      <c r="I70" s="18" t="n">
        <v>504.73883385</v>
      </c>
      <c r="J70" s="20" t="n">
        <v>3.98489663</v>
      </c>
      <c r="K70" s="18" t="n">
        <v>505.8400145</v>
      </c>
      <c r="L70" s="20" t="n">
        <v>4.00993212</v>
      </c>
      <c r="M70" s="18" t="n">
        <v>506.08512147</v>
      </c>
      <c r="N70" s="20" t="n">
        <v>4.29860072</v>
      </c>
      <c r="O70" s="18" t="n">
        <v>454.95534387</v>
      </c>
      <c r="P70" s="20" t="n">
        <v>16.73197951</v>
      </c>
      <c r="Q70" s="18" t="s">
        <v>182</v>
      </c>
      <c r="R70" s="20" t="s">
        <v>182</v>
      </c>
      <c r="S70" s="18" t="s">
        <v>182</v>
      </c>
      <c r="T70" s="20" t="s">
        <v>182</v>
      </c>
      <c r="U70" s="18" t="s">
        <v>182</v>
      </c>
      <c r="V70" s="20" t="s">
        <v>182</v>
      </c>
      <c r="W70" s="18" t="n">
        <v>433.88827623</v>
      </c>
      <c r="X70" s="20" t="n">
        <v>7.37048112</v>
      </c>
    </row>
    <row r="71" spans="1:24">
      <c r="A71" s="15" t="s">
        <v>246</v>
      </c>
      <c r="B71" s="17" t="n">
        <v>6115</v>
      </c>
      <c r="C71" s="18">
        <f>(116.0/B71*100)</f>
        <v/>
      </c>
      <c r="D71" s="19" t="n">
        <v>5999</v>
      </c>
      <c r="E71" s="18" t="n">
        <v>524.99891774</v>
      </c>
      <c r="F71" s="20" t="n">
        <v>3.88251485</v>
      </c>
      <c r="G71" s="18" t="n">
        <v>552.30616472</v>
      </c>
      <c r="H71" s="20" t="n">
        <v>3.71174688</v>
      </c>
      <c r="I71" s="18" t="n">
        <v>567.28159253</v>
      </c>
      <c r="J71" s="20" t="n">
        <v>2.95895469</v>
      </c>
      <c r="K71" s="18" t="n">
        <v>583.42985619</v>
      </c>
      <c r="L71" s="20" t="n">
        <v>2.79132254</v>
      </c>
      <c r="M71" s="18" t="n">
        <v>584.41356869</v>
      </c>
      <c r="N71" s="20" t="n">
        <v>5.07569744</v>
      </c>
      <c r="O71" s="18" t="n">
        <v>478.19921099</v>
      </c>
      <c r="P71" s="20" t="n">
        <v>17.49214051</v>
      </c>
      <c r="Q71" s="18" t="s">
        <v>182</v>
      </c>
      <c r="R71" s="20" t="s">
        <v>182</v>
      </c>
      <c r="S71" s="18" t="s">
        <v>182</v>
      </c>
      <c r="T71" s="20" t="s">
        <v>182</v>
      </c>
      <c r="U71" s="18" t="s">
        <v>182</v>
      </c>
      <c r="V71" s="20" t="s">
        <v>182</v>
      </c>
      <c r="W71" s="18" t="n">
        <v>507.01840785</v>
      </c>
      <c r="X71" s="20" t="n">
        <v>13.75453622</v>
      </c>
    </row>
    <row r="72" spans="1:24">
      <c r="A72" s="15" t="s">
        <v>247</v>
      </c>
      <c r="B72" s="17" t="n">
        <v>7708</v>
      </c>
      <c r="C72" s="18">
        <f>(8.0/B72*100)</f>
        <v/>
      </c>
      <c r="D72" s="19" t="n">
        <v>7700</v>
      </c>
      <c r="E72" s="18" t="n">
        <v>498.98058959</v>
      </c>
      <c r="F72" s="20" t="n">
        <v>4.85945613</v>
      </c>
      <c r="G72" s="18" t="n">
        <v>551.72533001</v>
      </c>
      <c r="H72" s="20" t="n">
        <v>4.35211045</v>
      </c>
      <c r="I72" s="18" t="n">
        <v>558.27188657</v>
      </c>
      <c r="J72" s="20" t="n">
        <v>3.64730027</v>
      </c>
      <c r="K72" s="18" t="n">
        <v>552.79596154</v>
      </c>
      <c r="L72" s="20" t="n">
        <v>3.959915</v>
      </c>
      <c r="M72" s="18" t="n">
        <v>532.95454568</v>
      </c>
      <c r="N72" s="20" t="n">
        <v>4.63054732</v>
      </c>
      <c r="O72" s="18" t="n">
        <v>397.26229727</v>
      </c>
      <c r="P72" s="20" t="n">
        <v>19.0006931</v>
      </c>
      <c r="Q72" s="18" t="s">
        <v>182</v>
      </c>
      <c r="R72" s="20" t="s">
        <v>182</v>
      </c>
      <c r="S72" s="18" t="s">
        <v>182</v>
      </c>
      <c r="T72" s="20" t="s">
        <v>182</v>
      </c>
      <c r="U72" s="18" t="s">
        <v>182</v>
      </c>
      <c r="V72" s="20" t="s">
        <v>182</v>
      </c>
      <c r="W72" s="18" t="n">
        <v>476.06850405</v>
      </c>
      <c r="X72" s="20" t="n">
        <v>22.98751132</v>
      </c>
    </row>
    <row r="73" spans="1:24">
      <c r="A73" s="15" t="s">
        <v>248</v>
      </c>
      <c r="B73" s="17" t="n">
        <v>8249</v>
      </c>
      <c r="C73" s="18">
        <f>(236.0/B73*100)</f>
        <v/>
      </c>
      <c r="D73" s="19" t="n">
        <v>8013</v>
      </c>
      <c r="E73" s="18" t="n">
        <v>396.86933231</v>
      </c>
      <c r="F73" s="20" t="n">
        <v>3.65488131</v>
      </c>
      <c r="G73" s="18" t="n">
        <v>409.68958781</v>
      </c>
      <c r="H73" s="20" t="n">
        <v>4.18366056</v>
      </c>
      <c r="I73" s="18" t="n">
        <v>419.53386043</v>
      </c>
      <c r="J73" s="20" t="n">
        <v>4.10495294</v>
      </c>
      <c r="K73" s="18" t="n">
        <v>424.68905878</v>
      </c>
      <c r="L73" s="20" t="n">
        <v>4.50690176</v>
      </c>
      <c r="M73" s="18" t="n">
        <v>431.71539821</v>
      </c>
      <c r="N73" s="20" t="n">
        <v>5.38330084</v>
      </c>
      <c r="O73" s="18" t="n">
        <v>373.56292305</v>
      </c>
      <c r="P73" s="20" t="n">
        <v>8.33863586</v>
      </c>
      <c r="Q73" s="18" t="s">
        <v>182</v>
      </c>
      <c r="R73" s="20" t="s">
        <v>182</v>
      </c>
      <c r="S73" s="18" t="s">
        <v>182</v>
      </c>
      <c r="T73" s="20" t="s">
        <v>182</v>
      </c>
      <c r="U73" s="18" t="s">
        <v>182</v>
      </c>
      <c r="V73" s="20" t="s">
        <v>182</v>
      </c>
      <c r="W73" s="18" t="n">
        <v>371.49703155</v>
      </c>
      <c r="X73" s="20" t="n">
        <v>9.871591670000001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(277.0/B77*100)</f>
        <v/>
      </c>
      <c r="D77" s="19" t="n">
        <v>5785</v>
      </c>
      <c r="E77" s="18" t="n">
        <v>396.44994596</v>
      </c>
      <c r="F77" s="20" t="n">
        <v>4.31616032</v>
      </c>
      <c r="G77" s="18" t="n">
        <v>430.97988261</v>
      </c>
      <c r="H77" s="20" t="n">
        <v>4.76040822</v>
      </c>
      <c r="I77" s="18" t="n">
        <v>451.29224369</v>
      </c>
      <c r="J77" s="20" t="n">
        <v>4.18795098</v>
      </c>
      <c r="K77" s="18" t="n">
        <v>445.02641253</v>
      </c>
      <c r="L77" s="20" t="n">
        <v>3.42892683</v>
      </c>
      <c r="M77" s="18" t="n">
        <v>426.93831129</v>
      </c>
      <c r="N77" s="20" t="n">
        <v>4.29410601</v>
      </c>
      <c r="O77" s="18" t="n">
        <v>351.09429102</v>
      </c>
      <c r="P77" s="20" t="n">
        <v>14.79109672</v>
      </c>
      <c r="Q77" s="18" t="s">
        <v>182</v>
      </c>
      <c r="R77" s="20" t="s">
        <v>182</v>
      </c>
      <c r="S77" s="18" t="s">
        <v>182</v>
      </c>
      <c r="T77" s="20" t="s">
        <v>182</v>
      </c>
      <c r="U77" s="18" t="s">
        <v>182</v>
      </c>
      <c r="V77" s="20" t="s">
        <v>182</v>
      </c>
      <c r="W77" s="18" t="n">
        <v>359.79175568</v>
      </c>
      <c r="X77" s="20" t="n">
        <v>3.94442645</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325</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499.54248983</v>
      </c>
      <c r="F7" s="20" t="n">
        <v>3.95642814</v>
      </c>
      <c r="G7" s="18" t="n">
        <v>524.83054838</v>
      </c>
      <c r="H7" s="20" t="n">
        <v>3.39248532</v>
      </c>
      <c r="I7" s="18" t="n">
        <v>507.96121059</v>
      </c>
      <c r="J7" s="20" t="n">
        <v>2.61877847</v>
      </c>
      <c r="K7" s="18" t="n">
        <v>492.12636944</v>
      </c>
      <c r="L7" s="20" t="n">
        <v>3.06944635</v>
      </c>
      <c r="M7" s="18" t="n">
        <v>475.52609868</v>
      </c>
      <c r="N7" s="20" t="n">
        <v>3.25448113</v>
      </c>
      <c r="O7" s="18" t="n">
        <v>388.11866311</v>
      </c>
      <c r="P7" s="20" t="n">
        <v>15.08149247</v>
      </c>
      <c r="Q7" s="18" t="s">
        <v>182</v>
      </c>
      <c r="R7" s="20" t="s">
        <v>182</v>
      </c>
      <c r="S7" s="18" t="s">
        <v>182</v>
      </c>
      <c r="T7" s="20" t="s">
        <v>182</v>
      </c>
      <c r="U7" s="18" t="s">
        <v>182</v>
      </c>
      <c r="V7" s="20" t="s">
        <v>182</v>
      </c>
      <c r="W7" s="18" t="n">
        <v>447.68410972</v>
      </c>
      <c r="X7" s="20" t="n">
        <v>6.08813117</v>
      </c>
    </row>
    <row r="8" spans="1:24">
      <c r="A8" s="15" t="s">
        <v>183</v>
      </c>
      <c r="B8" s="17" t="n">
        <v>7007</v>
      </c>
      <c r="C8" s="18">
        <f>(143.0/B8*100)</f>
        <v/>
      </c>
      <c r="D8" s="19" t="n">
        <v>6864</v>
      </c>
      <c r="E8" s="18" t="n">
        <v>504.08747056</v>
      </c>
      <c r="F8" s="20" t="n">
        <v>3.50837511</v>
      </c>
      <c r="G8" s="18" t="n">
        <v>526.94136732</v>
      </c>
      <c r="H8" s="20" t="n">
        <v>4.31648278</v>
      </c>
      <c r="I8" s="18" t="n">
        <v>515.16838279</v>
      </c>
      <c r="J8" s="20" t="n">
        <v>4.56451766</v>
      </c>
      <c r="K8" s="18" t="n">
        <v>501.77507257</v>
      </c>
      <c r="L8" s="20" t="n">
        <v>4.34472328</v>
      </c>
      <c r="M8" s="18" t="n">
        <v>475.38395767</v>
      </c>
      <c r="N8" s="20" t="n">
        <v>3.95881317</v>
      </c>
      <c r="O8" s="18" t="n">
        <v>431.33135579</v>
      </c>
      <c r="P8" s="20" t="n">
        <v>28.63360248</v>
      </c>
      <c r="Q8" s="18" t="s">
        <v>182</v>
      </c>
      <c r="R8" s="20" t="s">
        <v>182</v>
      </c>
      <c r="S8" s="18" t="n">
        <v>301.63126691</v>
      </c>
      <c r="T8" s="20" t="n">
        <v>25.14921031</v>
      </c>
      <c r="U8" s="18" t="s">
        <v>182</v>
      </c>
      <c r="V8" s="20" t="s">
        <v>182</v>
      </c>
      <c r="W8" s="18" t="n">
        <v>415.45117367</v>
      </c>
      <c r="X8" s="20" t="n">
        <v>7.90520308</v>
      </c>
    </row>
    <row r="9" spans="1:24">
      <c r="A9" s="15" t="s">
        <v>184</v>
      </c>
      <c r="B9" s="17" t="n">
        <v>9651</v>
      </c>
      <c r="C9" s="18">
        <f>(547.0/B9*100)</f>
        <v/>
      </c>
      <c r="D9" s="19" t="n">
        <v>9104</v>
      </c>
      <c r="E9" s="18" t="n">
        <v>517.49511159</v>
      </c>
      <c r="F9" s="20" t="n">
        <v>3.59246861</v>
      </c>
      <c r="G9" s="18" t="n">
        <v>538.55528737</v>
      </c>
      <c r="H9" s="20" t="n">
        <v>3.69983258</v>
      </c>
      <c r="I9" s="18" t="n">
        <v>532.21044765</v>
      </c>
      <c r="J9" s="20" t="n">
        <v>3.18141601</v>
      </c>
      <c r="K9" s="18" t="n">
        <v>516.24564865</v>
      </c>
      <c r="L9" s="20" t="n">
        <v>3.02451107</v>
      </c>
      <c r="M9" s="18" t="n">
        <v>494.08011144</v>
      </c>
      <c r="N9" s="20" t="n">
        <v>3.31306133</v>
      </c>
      <c r="O9" s="18" t="n">
        <v>434.12804464</v>
      </c>
      <c r="P9" s="20" t="n">
        <v>42.04427122</v>
      </c>
      <c r="Q9" s="18" t="s">
        <v>182</v>
      </c>
      <c r="R9" s="20" t="s">
        <v>182</v>
      </c>
      <c r="S9" s="18" t="n">
        <v>357.98454354</v>
      </c>
      <c r="T9" s="20" t="n">
        <v>11.51846445</v>
      </c>
      <c r="U9" s="18" t="s">
        <v>182</v>
      </c>
      <c r="V9" s="20" t="s">
        <v>182</v>
      </c>
      <c r="W9" s="18" t="n">
        <v>432.10948327</v>
      </c>
      <c r="X9" s="20" t="n">
        <v>6.60752108</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(114.0/B11*100)</f>
        <v/>
      </c>
      <c r="D11" s="19" t="n">
        <v>6939</v>
      </c>
      <c r="E11" s="18" t="n">
        <v>397.07630659</v>
      </c>
      <c r="F11" s="20" t="n">
        <v>5.06661546</v>
      </c>
      <c r="G11" s="18" t="n">
        <v>426.55776845</v>
      </c>
      <c r="H11" s="20" t="n">
        <v>5.39235463</v>
      </c>
      <c r="I11" s="18" t="n">
        <v>435.72419709</v>
      </c>
      <c r="J11" s="20" t="n">
        <v>3.13160217</v>
      </c>
      <c r="K11" s="18" t="n">
        <v>435.70376838</v>
      </c>
      <c r="L11" s="20" t="n">
        <v>3.09415507</v>
      </c>
      <c r="M11" s="18" t="n">
        <v>419.88876184</v>
      </c>
      <c r="N11" s="20" t="n">
        <v>3.62636537</v>
      </c>
      <c r="O11" s="18" t="n">
        <v>327.62067624</v>
      </c>
      <c r="P11" s="20" t="n">
        <v>23.85874784</v>
      </c>
      <c r="Q11" s="18" t="s">
        <v>182</v>
      </c>
      <c r="R11" s="20" t="s">
        <v>182</v>
      </c>
      <c r="S11" s="18" t="s">
        <v>182</v>
      </c>
      <c r="T11" s="20" t="s">
        <v>182</v>
      </c>
      <c r="U11" s="18" t="s">
        <v>182</v>
      </c>
      <c r="V11" s="20" t="s">
        <v>182</v>
      </c>
      <c r="W11" s="18" t="n">
        <v>377.650272</v>
      </c>
      <c r="X11" s="20" t="n">
        <v>7.64452702</v>
      </c>
    </row>
    <row r="12" spans="1:24">
      <c r="A12" s="15" t="s">
        <v>187</v>
      </c>
      <c r="B12" s="17" t="n">
        <v>6894</v>
      </c>
      <c r="C12" s="18">
        <f>(127.0/B12*100)</f>
        <v/>
      </c>
      <c r="D12" s="19" t="n">
        <v>6767</v>
      </c>
      <c r="E12" s="18" t="n">
        <v>478.33278695</v>
      </c>
      <c r="F12" s="20" t="n">
        <v>5.35317391</v>
      </c>
      <c r="G12" s="18" t="n">
        <v>516.97717689</v>
      </c>
      <c r="H12" s="20" t="n">
        <v>4.03362884</v>
      </c>
      <c r="I12" s="18" t="n">
        <v>512.53998367</v>
      </c>
      <c r="J12" s="20" t="n">
        <v>2.93168246</v>
      </c>
      <c r="K12" s="18" t="n">
        <v>502.97451137</v>
      </c>
      <c r="L12" s="20" t="n">
        <v>3.29950984</v>
      </c>
      <c r="M12" s="18" t="n">
        <v>485.6292949</v>
      </c>
      <c r="N12" s="20" t="n">
        <v>3.25719348</v>
      </c>
      <c r="O12" s="18" t="n">
        <v>428.30653466</v>
      </c>
      <c r="P12" s="20" t="n">
        <v>25.45177241</v>
      </c>
      <c r="Q12" s="18" t="s">
        <v>182</v>
      </c>
      <c r="R12" s="20" t="s">
        <v>182</v>
      </c>
      <c r="S12" s="18" t="n">
        <v>340.98506961</v>
      </c>
      <c r="T12" s="20" t="n">
        <v>12.52444664</v>
      </c>
      <c r="U12" s="18" t="s">
        <v>182</v>
      </c>
      <c r="V12" s="20" t="s">
        <v>182</v>
      </c>
      <c r="W12" s="18" t="n">
        <v>420.17256728</v>
      </c>
      <c r="X12" s="20" t="n">
        <v>7.82197308</v>
      </c>
    </row>
    <row r="13" spans="1:24">
      <c r="A13" s="15" t="s">
        <v>188</v>
      </c>
      <c r="B13" s="17" t="n">
        <v>7161</v>
      </c>
      <c r="C13" s="18">
        <f>(315.0/B13*100)</f>
        <v/>
      </c>
      <c r="D13" s="19" t="n">
        <v>6846</v>
      </c>
      <c r="E13" s="18" t="n">
        <v>522.0170149</v>
      </c>
      <c r="F13" s="20" t="n">
        <v>3.32439921</v>
      </c>
      <c r="G13" s="18" t="n">
        <v>527.90509518</v>
      </c>
      <c r="H13" s="20" t="n">
        <v>3.54611058</v>
      </c>
      <c r="I13" s="18" t="n">
        <v>525.44967273</v>
      </c>
      <c r="J13" s="20" t="n">
        <v>3.21473684</v>
      </c>
      <c r="K13" s="18" t="n">
        <v>515.66178128</v>
      </c>
      <c r="L13" s="20" t="n">
        <v>3.94122878</v>
      </c>
      <c r="M13" s="18" t="n">
        <v>508.29530414</v>
      </c>
      <c r="N13" s="20" t="n">
        <v>3.39415568</v>
      </c>
      <c r="O13" s="18" t="n">
        <v>403.46505939</v>
      </c>
      <c r="P13" s="20" t="n">
        <v>16.7949963</v>
      </c>
      <c r="Q13" s="18" t="s">
        <v>182</v>
      </c>
      <c r="R13" s="20" t="s">
        <v>182</v>
      </c>
      <c r="S13" s="18" t="n">
        <v>447.51533769</v>
      </c>
      <c r="T13" s="20" t="n">
        <v>5.97365007</v>
      </c>
      <c r="U13" s="18" t="s">
        <v>182</v>
      </c>
      <c r="V13" s="20" t="s">
        <v>182</v>
      </c>
      <c r="W13" s="18" t="n">
        <v>436.83067425</v>
      </c>
      <c r="X13" s="20" t="n">
        <v>6.01844687</v>
      </c>
    </row>
    <row r="14" spans="1:24">
      <c r="A14" s="15" t="s">
        <v>189</v>
      </c>
      <c r="B14" s="17" t="n">
        <v>5587</v>
      </c>
      <c r="C14" s="18">
        <f>(192.0/B14*100)</f>
        <v/>
      </c>
      <c r="D14" s="19" t="n">
        <v>5395</v>
      </c>
      <c r="E14" s="18" t="n">
        <v>517.83257503</v>
      </c>
      <c r="F14" s="20" t="n">
        <v>5.0833164</v>
      </c>
      <c r="G14" s="18" t="n">
        <v>539.43400291</v>
      </c>
      <c r="H14" s="20" t="n">
        <v>3.31003684</v>
      </c>
      <c r="I14" s="18" t="n">
        <v>522.09376879</v>
      </c>
      <c r="J14" s="20" t="n">
        <v>3.24451241</v>
      </c>
      <c r="K14" s="18" t="n">
        <v>519.40822757</v>
      </c>
      <c r="L14" s="20" t="n">
        <v>3.18224928</v>
      </c>
      <c r="M14" s="18" t="n">
        <v>505.32093449</v>
      </c>
      <c r="N14" s="20" t="n">
        <v>3.28765413</v>
      </c>
      <c r="O14" s="18" t="n">
        <v>422.7798821</v>
      </c>
      <c r="P14" s="20" t="n">
        <v>14.90176457</v>
      </c>
      <c r="Q14" s="18" t="s">
        <v>182</v>
      </c>
      <c r="R14" s="20" t="s">
        <v>182</v>
      </c>
      <c r="S14" s="18" t="s">
        <v>182</v>
      </c>
      <c r="T14" s="20" t="s">
        <v>182</v>
      </c>
      <c r="U14" s="18" t="s">
        <v>182</v>
      </c>
      <c r="V14" s="20" t="s">
        <v>182</v>
      </c>
      <c r="W14" s="18" t="n">
        <v>476.91095957</v>
      </c>
      <c r="X14" s="20" t="n">
        <v>10.07388956</v>
      </c>
    </row>
    <row r="15" spans="1:24">
      <c r="A15" s="15" t="s">
        <v>190</v>
      </c>
      <c r="B15" s="17" t="n">
        <v>5882</v>
      </c>
      <c r="C15" s="18">
        <f>(145.0/B15*100)</f>
        <v/>
      </c>
      <c r="D15" s="19" t="n">
        <v>5737</v>
      </c>
      <c r="E15" s="18" t="n">
        <v>525.79925851</v>
      </c>
      <c r="F15" s="20" t="n">
        <v>3.61641572</v>
      </c>
      <c r="G15" s="18" t="n">
        <v>529.91366363</v>
      </c>
      <c r="H15" s="20" t="n">
        <v>2.95792619</v>
      </c>
      <c r="I15" s="18" t="n">
        <v>513.1266904</v>
      </c>
      <c r="J15" s="20" t="n">
        <v>3.14555802</v>
      </c>
      <c r="K15" s="18" t="n">
        <v>504.46773612</v>
      </c>
      <c r="L15" s="20" t="n">
        <v>3.34403951</v>
      </c>
      <c r="M15" s="18" t="n">
        <v>498.32221255</v>
      </c>
      <c r="N15" s="20" t="n">
        <v>3.63885972</v>
      </c>
      <c r="O15" s="18" t="n">
        <v>390.64671061</v>
      </c>
      <c r="P15" s="20" t="n">
        <v>25.21597104</v>
      </c>
      <c r="Q15" s="18" t="s">
        <v>182</v>
      </c>
      <c r="R15" s="20" t="s">
        <v>182</v>
      </c>
      <c r="S15" s="18" t="n">
        <v>368.85220715</v>
      </c>
      <c r="T15" s="20" t="n">
        <v>14.5875493</v>
      </c>
      <c r="U15" s="18" t="s">
        <v>182</v>
      </c>
      <c r="V15" s="20" t="s">
        <v>182</v>
      </c>
      <c r="W15" s="18" t="n">
        <v>457.0141128</v>
      </c>
      <c r="X15" s="20" t="n">
        <v>8.45473284</v>
      </c>
    </row>
    <row r="16" spans="1:24">
      <c r="A16" s="15" t="s">
        <v>191</v>
      </c>
      <c r="B16" s="17" t="n">
        <v>6108</v>
      </c>
      <c r="C16" s="18">
        <f>(258.0/B16*100)</f>
        <v/>
      </c>
      <c r="D16" s="19" t="n">
        <v>5850</v>
      </c>
      <c r="E16" s="18" t="n">
        <v>492.74831154</v>
      </c>
      <c r="F16" s="20" t="n">
        <v>5.31805263</v>
      </c>
      <c r="G16" s="18" t="n">
        <v>524.88147358</v>
      </c>
      <c r="H16" s="20" t="n">
        <v>4.16848675</v>
      </c>
      <c r="I16" s="18" t="n">
        <v>517.84675748</v>
      </c>
      <c r="J16" s="20" t="n">
        <v>3.2601301</v>
      </c>
      <c r="K16" s="18" t="n">
        <v>503.1630227</v>
      </c>
      <c r="L16" s="20" t="n">
        <v>3.53923895</v>
      </c>
      <c r="M16" s="18" t="n">
        <v>483.85020948</v>
      </c>
      <c r="N16" s="20" t="n">
        <v>3.26276476</v>
      </c>
      <c r="O16" s="18" t="n">
        <v>357.17090442</v>
      </c>
      <c r="P16" s="20" t="n">
        <v>17.03892866</v>
      </c>
      <c r="Q16" s="18" t="s">
        <v>182</v>
      </c>
      <c r="R16" s="20" t="s">
        <v>182</v>
      </c>
      <c r="S16" s="18" t="s">
        <v>182</v>
      </c>
      <c r="T16" s="20" t="s">
        <v>182</v>
      </c>
      <c r="U16" s="18" t="s">
        <v>182</v>
      </c>
      <c r="V16" s="20" t="s">
        <v>182</v>
      </c>
      <c r="W16" s="18" t="n">
        <v>409.58160278</v>
      </c>
      <c r="X16" s="20" t="n">
        <v>6.97167767</v>
      </c>
    </row>
    <row r="17" spans="1:24">
      <c r="A17" s="15" t="s">
        <v>192</v>
      </c>
      <c r="B17" s="17" t="n">
        <v>6504</v>
      </c>
      <c r="C17" s="18">
        <f>(784.0/B17*100)</f>
        <v/>
      </c>
      <c r="D17" s="19" t="n">
        <v>5720</v>
      </c>
      <c r="E17" s="18" t="n">
        <v>518.09824298</v>
      </c>
      <c r="F17" s="20" t="n">
        <v>3.55722876</v>
      </c>
      <c r="G17" s="18" t="n">
        <v>536.0649432500001</v>
      </c>
      <c r="H17" s="20" t="n">
        <v>3.63060059</v>
      </c>
      <c r="I17" s="18" t="n">
        <v>521.78556227</v>
      </c>
      <c r="J17" s="20" t="n">
        <v>3.85963078</v>
      </c>
      <c r="K17" s="18" t="n">
        <v>504.45578818</v>
      </c>
      <c r="L17" s="20" t="n">
        <v>4.88135935</v>
      </c>
      <c r="M17" s="18" t="n">
        <v>487.95505307</v>
      </c>
      <c r="N17" s="20" t="n">
        <v>4.23354628</v>
      </c>
      <c r="O17" s="18" t="s">
        <v>182</v>
      </c>
      <c r="P17" s="20" t="s">
        <v>182</v>
      </c>
      <c r="Q17" s="18" t="s">
        <v>182</v>
      </c>
      <c r="R17" s="20" t="s">
        <v>182</v>
      </c>
      <c r="S17" s="18" t="n">
        <v>362.96139732</v>
      </c>
      <c r="T17" s="20" t="n">
        <v>12.64520278</v>
      </c>
      <c r="U17" s="18" t="s">
        <v>182</v>
      </c>
      <c r="V17" s="20" t="s">
        <v>182</v>
      </c>
      <c r="W17" s="18" t="n">
        <v>439.0333247</v>
      </c>
      <c r="X17" s="20" t="n">
        <v>8.567323200000001</v>
      </c>
    </row>
    <row r="18" spans="1:24">
      <c r="A18" s="15" t="s">
        <v>193</v>
      </c>
      <c r="B18" s="17" t="n">
        <v>5532</v>
      </c>
      <c r="C18" s="18">
        <f>(39.0/B18*100)</f>
        <v/>
      </c>
      <c r="D18" s="19" t="n">
        <v>5493</v>
      </c>
      <c r="E18" s="18" t="n">
        <v>446.89301751</v>
      </c>
      <c r="F18" s="20" t="n">
        <v>5.51074193</v>
      </c>
      <c r="G18" s="18" t="n">
        <v>469.02554843</v>
      </c>
      <c r="H18" s="20" t="n">
        <v>4.88612814</v>
      </c>
      <c r="I18" s="18" t="n">
        <v>459.89484359</v>
      </c>
      <c r="J18" s="20" t="n">
        <v>4.78158784</v>
      </c>
      <c r="K18" s="18" t="n">
        <v>461.18902913</v>
      </c>
      <c r="L18" s="20" t="n">
        <v>3.77703435</v>
      </c>
      <c r="M18" s="18" t="n">
        <v>452.22983207</v>
      </c>
      <c r="N18" s="20" t="n">
        <v>4.77523893</v>
      </c>
      <c r="O18" s="18" t="n">
        <v>358.73236946</v>
      </c>
      <c r="P18" s="20" t="n">
        <v>16.39771243</v>
      </c>
      <c r="Q18" s="18" t="s">
        <v>182</v>
      </c>
      <c r="R18" s="20" t="s">
        <v>182</v>
      </c>
      <c r="S18" s="18" t="s">
        <v>182</v>
      </c>
      <c r="T18" s="20" t="s">
        <v>182</v>
      </c>
      <c r="U18" s="18" t="s">
        <v>182</v>
      </c>
      <c r="V18" s="20" t="s">
        <v>182</v>
      </c>
      <c r="W18" s="18" t="n">
        <v>402.29006341</v>
      </c>
      <c r="X18" s="20" t="n">
        <v>7.0577655</v>
      </c>
    </row>
    <row r="19" spans="1:24">
      <c r="A19" s="15" t="s">
        <v>194</v>
      </c>
      <c r="B19" s="17" t="n">
        <v>5658</v>
      </c>
      <c r="C19" s="18">
        <f>(137.0/B19*100)</f>
        <v/>
      </c>
      <c r="D19" s="19" t="n">
        <v>5521</v>
      </c>
      <c r="E19" s="18" t="n">
        <v>470.28283267</v>
      </c>
      <c r="F19" s="20" t="n">
        <v>7.65880593</v>
      </c>
      <c r="G19" s="18" t="n">
        <v>497.17709216</v>
      </c>
      <c r="H19" s="20" t="n">
        <v>4.59290635</v>
      </c>
      <c r="I19" s="18" t="n">
        <v>493.75644897</v>
      </c>
      <c r="J19" s="20" t="n">
        <v>4.19263975</v>
      </c>
      <c r="K19" s="18" t="n">
        <v>486.16524547</v>
      </c>
      <c r="L19" s="20" t="n">
        <v>3.81658528</v>
      </c>
      <c r="M19" s="18" t="n">
        <v>466.07606407</v>
      </c>
      <c r="N19" s="20" t="n">
        <v>3.51303866</v>
      </c>
      <c r="O19" s="18" t="n">
        <v>385.76858232</v>
      </c>
      <c r="P19" s="20" t="n">
        <v>18.33358349</v>
      </c>
      <c r="Q19" s="18" t="s">
        <v>182</v>
      </c>
      <c r="R19" s="20" t="s">
        <v>182</v>
      </c>
      <c r="S19" s="18" t="s">
        <v>182</v>
      </c>
      <c r="T19" s="20" t="s">
        <v>182</v>
      </c>
      <c r="U19" s="18" t="s">
        <v>182</v>
      </c>
      <c r="V19" s="20" t="s">
        <v>182</v>
      </c>
      <c r="W19" s="18" t="n">
        <v>395.37870839</v>
      </c>
      <c r="X19" s="20" t="n">
        <v>7.08182234</v>
      </c>
    </row>
    <row r="20" spans="1:24">
      <c r="A20" s="15" t="s">
        <v>195</v>
      </c>
      <c r="B20" s="17" t="n">
        <v>3371</v>
      </c>
      <c r="C20" s="18">
        <f>(81.0/B20*100)</f>
        <v/>
      </c>
      <c r="D20" s="19" t="n">
        <v>3290</v>
      </c>
      <c r="E20" s="18" t="n">
        <v>495.77446002</v>
      </c>
      <c r="F20" s="20" t="n">
        <v>5.15313521</v>
      </c>
      <c r="G20" s="18" t="n">
        <v>506.98310257</v>
      </c>
      <c r="H20" s="20" t="n">
        <v>4.64824288</v>
      </c>
      <c r="I20" s="18" t="n">
        <v>499.49628242</v>
      </c>
      <c r="J20" s="20" t="n">
        <v>3.69465472</v>
      </c>
      <c r="K20" s="18" t="n">
        <v>488.91420584</v>
      </c>
      <c r="L20" s="20" t="n">
        <v>4.21480433</v>
      </c>
      <c r="M20" s="18" t="n">
        <v>462.83482482</v>
      </c>
      <c r="N20" s="20" t="n">
        <v>4.85967846</v>
      </c>
      <c r="O20" s="18" t="s">
        <v>182</v>
      </c>
      <c r="P20" s="20" t="s">
        <v>182</v>
      </c>
      <c r="Q20" s="18" t="s">
        <v>182</v>
      </c>
      <c r="R20" s="20" t="s">
        <v>182</v>
      </c>
      <c r="S20" s="18" t="s">
        <v>182</v>
      </c>
      <c r="T20" s="20" t="s">
        <v>182</v>
      </c>
      <c r="U20" s="18" t="s">
        <v>182</v>
      </c>
      <c r="V20" s="20" t="s">
        <v>182</v>
      </c>
      <c r="W20" s="18" t="n">
        <v>424.18465511</v>
      </c>
      <c r="X20" s="20" t="n">
        <v>11.55406799</v>
      </c>
    </row>
    <row r="21" spans="1:24">
      <c r="A21" s="15" t="s">
        <v>196</v>
      </c>
      <c r="B21" s="17" t="n">
        <v>5741</v>
      </c>
      <c r="C21" s="18">
        <f>(79.0/B21*100)</f>
        <v/>
      </c>
      <c r="D21" s="19" t="n">
        <v>5662</v>
      </c>
      <c r="E21" s="18" t="n">
        <v>496.85398288</v>
      </c>
      <c r="F21" s="20" t="n">
        <v>4.43986066</v>
      </c>
      <c r="G21" s="18" t="n">
        <v>524.11652293</v>
      </c>
      <c r="H21" s="20" t="n">
        <v>3.77734571</v>
      </c>
      <c r="I21" s="18" t="n">
        <v>512.87481702</v>
      </c>
      <c r="J21" s="20" t="n">
        <v>2.55322981</v>
      </c>
      <c r="K21" s="18" t="n">
        <v>506.28112629</v>
      </c>
      <c r="L21" s="20" t="n">
        <v>2.95938245</v>
      </c>
      <c r="M21" s="18" t="n">
        <v>484.79819409</v>
      </c>
      <c r="N21" s="20" t="n">
        <v>3.57760447</v>
      </c>
      <c r="O21" s="18" t="n">
        <v>424.8487347</v>
      </c>
      <c r="P21" s="20" t="n">
        <v>29.04056888</v>
      </c>
      <c r="Q21" s="18" t="s">
        <v>182</v>
      </c>
      <c r="R21" s="20" t="s">
        <v>182</v>
      </c>
      <c r="S21" s="18" t="s">
        <v>182</v>
      </c>
      <c r="T21" s="20" t="s">
        <v>182</v>
      </c>
      <c r="U21" s="18" t="s">
        <v>182</v>
      </c>
      <c r="V21" s="20" t="s">
        <v>182</v>
      </c>
      <c r="W21" s="18" t="n">
        <v>455.36082242</v>
      </c>
      <c r="X21" s="20" t="n">
        <v>8.534783409999999</v>
      </c>
    </row>
    <row r="22" spans="1:24">
      <c r="A22" s="15" t="s">
        <v>197</v>
      </c>
      <c r="B22" s="17" t="n">
        <v>6598</v>
      </c>
      <c r="C22" s="18">
        <f>(100.0/B22*100)</f>
        <v/>
      </c>
      <c r="D22" s="19" t="n">
        <v>6498</v>
      </c>
      <c r="E22" s="18" t="n">
        <v>472.74697788</v>
      </c>
      <c r="F22" s="20" t="n">
        <v>7.82280996</v>
      </c>
      <c r="G22" s="18" t="n">
        <v>488.21655246</v>
      </c>
      <c r="H22" s="20" t="n">
        <v>5.36692739</v>
      </c>
      <c r="I22" s="18" t="n">
        <v>486.86916809</v>
      </c>
      <c r="J22" s="20" t="n">
        <v>5.21813179</v>
      </c>
      <c r="K22" s="18" t="n">
        <v>487.3847647</v>
      </c>
      <c r="L22" s="20" t="n">
        <v>4.80664747</v>
      </c>
      <c r="M22" s="18" t="n">
        <v>473.10704306</v>
      </c>
      <c r="N22" s="20" t="n">
        <v>4.46960498</v>
      </c>
      <c r="O22" s="18" t="n">
        <v>353.48150344</v>
      </c>
      <c r="P22" s="20" t="n">
        <v>10.04320883</v>
      </c>
      <c r="Q22" s="18" t="s">
        <v>182</v>
      </c>
      <c r="R22" s="20" t="s">
        <v>182</v>
      </c>
      <c r="S22" s="18" t="n">
        <v>465.3184081</v>
      </c>
      <c r="T22" s="20" t="n">
        <v>9.52311205</v>
      </c>
      <c r="U22" s="18" t="s">
        <v>182</v>
      </c>
      <c r="V22" s="20" t="s">
        <v>182</v>
      </c>
      <c r="W22" s="18" t="n">
        <v>387.7858145</v>
      </c>
      <c r="X22" s="20" t="n">
        <v>7.60063775</v>
      </c>
    </row>
    <row r="23" spans="1:24">
      <c r="A23" s="15" t="s">
        <v>198</v>
      </c>
      <c r="B23" s="17" t="n">
        <v>11583</v>
      </c>
      <c r="C23" s="18">
        <f>(512.0/B23*100)</f>
        <v/>
      </c>
      <c r="D23" s="19" t="n">
        <v>11071</v>
      </c>
      <c r="E23" s="18" t="n">
        <v>486.36486862</v>
      </c>
      <c r="F23" s="20" t="n">
        <v>5.97936491</v>
      </c>
      <c r="G23" s="18" t="n">
        <v>507.49984053</v>
      </c>
      <c r="H23" s="20" t="n">
        <v>5.46235313</v>
      </c>
      <c r="I23" s="18" t="n">
        <v>506.29429233</v>
      </c>
      <c r="J23" s="20" t="n">
        <v>4.6046163</v>
      </c>
      <c r="K23" s="18" t="n">
        <v>494.95513506</v>
      </c>
      <c r="L23" s="20" t="n">
        <v>3.61849883</v>
      </c>
      <c r="M23" s="18" t="n">
        <v>482.43104189</v>
      </c>
      <c r="N23" s="20" t="n">
        <v>4.48257861</v>
      </c>
      <c r="O23" s="18" t="n">
        <v>458.71026959</v>
      </c>
      <c r="P23" s="20" t="n">
        <v>19.55759787</v>
      </c>
      <c r="Q23" s="18" t="s">
        <v>182</v>
      </c>
      <c r="R23" s="20" t="s">
        <v>182</v>
      </c>
      <c r="S23" s="18" t="s">
        <v>182</v>
      </c>
      <c r="T23" s="20" t="s">
        <v>182</v>
      </c>
      <c r="U23" s="18" t="s">
        <v>182</v>
      </c>
      <c r="V23" s="20" t="s">
        <v>182</v>
      </c>
      <c r="W23" s="18" t="n">
        <v>430.71447581</v>
      </c>
      <c r="X23" s="20" t="n">
        <v>6.67081083</v>
      </c>
    </row>
    <row r="24" spans="1:24">
      <c r="A24" s="15" t="s">
        <v>199</v>
      </c>
      <c r="B24" s="17" t="n">
        <v>6647</v>
      </c>
      <c r="C24" s="18">
        <f>(17.0/B24*100)</f>
        <v/>
      </c>
      <c r="D24" s="19" t="n">
        <v>6630</v>
      </c>
      <c r="E24" s="18" t="n">
        <v>539.42342568</v>
      </c>
      <c r="F24" s="20" t="n">
        <v>3.36119809</v>
      </c>
      <c r="G24" s="18" t="n">
        <v>544.27461771</v>
      </c>
      <c r="H24" s="20" t="n">
        <v>4.07419215</v>
      </c>
      <c r="I24" s="18" t="n">
        <v>536.94971914</v>
      </c>
      <c r="J24" s="20" t="n">
        <v>3.89001911</v>
      </c>
      <c r="K24" s="18" t="n">
        <v>522.4605606600001</v>
      </c>
      <c r="L24" s="20" t="n">
        <v>5.60117547</v>
      </c>
      <c r="M24" s="18" t="n">
        <v>505.08246045</v>
      </c>
      <c r="N24" s="20" t="n">
        <v>4.49233481</v>
      </c>
      <c r="O24" s="18" t="n">
        <v>437.355754</v>
      </c>
      <c r="P24" s="20" t="n">
        <v>17.09724105</v>
      </c>
      <c r="Q24" s="18" t="s">
        <v>182</v>
      </c>
      <c r="R24" s="20" t="s">
        <v>182</v>
      </c>
      <c r="S24" s="18" t="s">
        <v>182</v>
      </c>
      <c r="T24" s="20" t="s">
        <v>182</v>
      </c>
      <c r="U24" s="18" t="s">
        <v>182</v>
      </c>
      <c r="V24" s="20" t="s">
        <v>182</v>
      </c>
      <c r="W24" s="18" t="n">
        <v>465.18356412</v>
      </c>
      <c r="X24" s="20" t="n">
        <v>14.29717637</v>
      </c>
    </row>
    <row r="25" spans="1:24">
      <c r="A25" s="15" t="s">
        <v>200</v>
      </c>
      <c r="B25" s="17" t="n">
        <v>5581</v>
      </c>
      <c r="C25" s="18">
        <f>(28.0/B25*100)</f>
        <v/>
      </c>
      <c r="D25" s="19" t="n">
        <v>5553</v>
      </c>
      <c r="E25" s="18" t="n">
        <v>516.0861350500001</v>
      </c>
      <c r="F25" s="20" t="n">
        <v>5.17205246</v>
      </c>
      <c r="G25" s="18" t="n">
        <v>542.11226098</v>
      </c>
      <c r="H25" s="20" t="n">
        <v>5.12577809</v>
      </c>
      <c r="I25" s="18" t="n">
        <v>532.84543304</v>
      </c>
      <c r="J25" s="20" t="n">
        <v>4.381194</v>
      </c>
      <c r="K25" s="18" t="n">
        <v>517.92119561</v>
      </c>
      <c r="L25" s="20" t="n">
        <v>4.11837024</v>
      </c>
      <c r="M25" s="18" t="n">
        <v>500.1606171</v>
      </c>
      <c r="N25" s="20" t="n">
        <v>5.36867882</v>
      </c>
      <c r="O25" s="18" t="n">
        <v>392.05635972</v>
      </c>
      <c r="P25" s="20" t="n">
        <v>35.90323828</v>
      </c>
      <c r="Q25" s="18" t="s">
        <v>182</v>
      </c>
      <c r="R25" s="20" t="s">
        <v>182</v>
      </c>
      <c r="S25" s="18" t="s">
        <v>182</v>
      </c>
      <c r="T25" s="20" t="s">
        <v>182</v>
      </c>
      <c r="U25" s="18" t="s">
        <v>182</v>
      </c>
      <c r="V25" s="20" t="s">
        <v>182</v>
      </c>
      <c r="W25" s="18" t="n">
        <v>493.2287031</v>
      </c>
      <c r="X25" s="20" t="n">
        <v>18.51606194</v>
      </c>
    </row>
    <row r="26" spans="1:24">
      <c r="A26" s="15" t="s">
        <v>201</v>
      </c>
      <c r="B26" s="17" t="n">
        <v>4869</v>
      </c>
      <c r="C26" s="18">
        <f>(100.0/B26*100)</f>
        <v/>
      </c>
      <c r="D26" s="19" t="n">
        <v>4769</v>
      </c>
      <c r="E26" s="18" t="n">
        <v>483.23534189</v>
      </c>
      <c r="F26" s="20" t="n">
        <v>5.56541936</v>
      </c>
      <c r="G26" s="18" t="n">
        <v>491.32392903</v>
      </c>
      <c r="H26" s="20" t="n">
        <v>3.68652413</v>
      </c>
      <c r="I26" s="18" t="n">
        <v>489.62054629</v>
      </c>
      <c r="J26" s="20" t="n">
        <v>3.26683428</v>
      </c>
      <c r="K26" s="18" t="n">
        <v>480.9945517</v>
      </c>
      <c r="L26" s="20" t="n">
        <v>2.89631068</v>
      </c>
      <c r="M26" s="18" t="n">
        <v>478.28999443</v>
      </c>
      <c r="N26" s="20" t="n">
        <v>3.24892831</v>
      </c>
      <c r="O26" s="18" t="s">
        <v>182</v>
      </c>
      <c r="P26" s="20" t="s">
        <v>182</v>
      </c>
      <c r="Q26" s="18" t="s">
        <v>182</v>
      </c>
      <c r="R26" s="20" t="s">
        <v>182</v>
      </c>
      <c r="S26" s="18" t="s">
        <v>182</v>
      </c>
      <c r="T26" s="20" t="s">
        <v>182</v>
      </c>
      <c r="U26" s="18" t="s">
        <v>182</v>
      </c>
      <c r="V26" s="20" t="s">
        <v>182</v>
      </c>
      <c r="W26" s="18" t="n">
        <v>434.16670597</v>
      </c>
      <c r="X26" s="20" t="n">
        <v>8.87690053</v>
      </c>
    </row>
    <row r="27" spans="1:24">
      <c r="A27" s="15" t="s">
        <v>202</v>
      </c>
      <c r="B27" s="17" t="n">
        <v>5299</v>
      </c>
      <c r="C27" s="18">
        <f>(174.0/B27*100)</f>
        <v/>
      </c>
      <c r="D27" s="19" t="n">
        <v>5125</v>
      </c>
      <c r="E27" s="18" t="n">
        <v>499.65333215</v>
      </c>
      <c r="F27" s="20" t="n">
        <v>3.90337985</v>
      </c>
      <c r="G27" s="18" t="n">
        <v>512.70753866</v>
      </c>
      <c r="H27" s="20" t="n">
        <v>4.34259906</v>
      </c>
      <c r="I27" s="18" t="n">
        <v>503.54578577</v>
      </c>
      <c r="J27" s="20" t="n">
        <v>3.10237534</v>
      </c>
      <c r="K27" s="18" t="n">
        <v>492.9832517</v>
      </c>
      <c r="L27" s="20" t="n">
        <v>3.15991866</v>
      </c>
      <c r="M27" s="18" t="n">
        <v>475.98939766</v>
      </c>
      <c r="N27" s="20" t="n">
        <v>2.63326625</v>
      </c>
      <c r="O27" s="18" t="n">
        <v>433.74807221</v>
      </c>
      <c r="P27" s="20" t="n">
        <v>14.3856779</v>
      </c>
      <c r="Q27" s="18" t="s">
        <v>182</v>
      </c>
      <c r="R27" s="20" t="s">
        <v>182</v>
      </c>
      <c r="S27" s="18" t="s">
        <v>182</v>
      </c>
      <c r="T27" s="20" t="s">
        <v>182</v>
      </c>
      <c r="U27" s="18" t="s">
        <v>182</v>
      </c>
      <c r="V27" s="20" t="s">
        <v>182</v>
      </c>
      <c r="W27" s="18" t="n">
        <v>416.97809375</v>
      </c>
      <c r="X27" s="20" t="n">
        <v>4.52854746</v>
      </c>
    </row>
    <row r="28" spans="1:24">
      <c r="A28" s="15" t="s">
        <v>203</v>
      </c>
      <c r="B28" s="17" t="n">
        <v>7568</v>
      </c>
      <c r="C28" s="18">
        <f>(134.0/B28*100)</f>
        <v/>
      </c>
      <c r="D28" s="19" t="n">
        <v>7434</v>
      </c>
      <c r="E28" s="18" t="n">
        <v>392.09537244</v>
      </c>
      <c r="F28" s="20" t="n">
        <v>3.15081703</v>
      </c>
      <c r="G28" s="18" t="n">
        <v>417.02767707</v>
      </c>
      <c r="H28" s="20" t="n">
        <v>3.48817869</v>
      </c>
      <c r="I28" s="18" t="n">
        <v>420.79216111</v>
      </c>
      <c r="J28" s="20" t="n">
        <v>3.0713521</v>
      </c>
      <c r="K28" s="18" t="n">
        <v>416.78971235</v>
      </c>
      <c r="L28" s="20" t="n">
        <v>3.07597498</v>
      </c>
      <c r="M28" s="18" t="n">
        <v>409.93072811</v>
      </c>
      <c r="N28" s="20" t="n">
        <v>3.32815942</v>
      </c>
      <c r="O28" s="18" t="n">
        <v>331.61953229</v>
      </c>
      <c r="P28" s="20" t="n">
        <v>9.41278149</v>
      </c>
      <c r="Q28" s="18" t="s">
        <v>182</v>
      </c>
      <c r="R28" s="20" t="s">
        <v>182</v>
      </c>
      <c r="S28" s="18" t="s">
        <v>182</v>
      </c>
      <c r="T28" s="20" t="s">
        <v>182</v>
      </c>
      <c r="U28" s="18" t="s">
        <v>182</v>
      </c>
      <c r="V28" s="20" t="s">
        <v>182</v>
      </c>
      <c r="W28" s="18" t="n">
        <v>363.41089436</v>
      </c>
      <c r="X28" s="20" t="n">
        <v>10.93018938</v>
      </c>
    </row>
    <row r="29" spans="1:24">
      <c r="A29" s="15" t="s">
        <v>204</v>
      </c>
      <c r="B29" s="17" t="n">
        <v>5385</v>
      </c>
      <c r="C29" s="18">
        <f>(36.0/B29*100)</f>
        <v/>
      </c>
      <c r="D29" s="19" t="n">
        <v>5349</v>
      </c>
      <c r="E29" s="18" t="n">
        <v>520.83599353</v>
      </c>
      <c r="F29" s="20" t="n">
        <v>4.48885344</v>
      </c>
      <c r="G29" s="18" t="n">
        <v>538.83984616</v>
      </c>
      <c r="H29" s="20" t="n">
        <v>3.86999901</v>
      </c>
      <c r="I29" s="18" t="n">
        <v>527.1579496099999</v>
      </c>
      <c r="J29" s="20" t="n">
        <v>3.28412774</v>
      </c>
      <c r="K29" s="18" t="n">
        <v>512.72022584</v>
      </c>
      <c r="L29" s="20" t="n">
        <v>3.05154497</v>
      </c>
      <c r="M29" s="18" t="n">
        <v>492.64383332</v>
      </c>
      <c r="N29" s="20" t="n">
        <v>3.58946289</v>
      </c>
      <c r="O29" s="18" t="n">
        <v>388.67614524</v>
      </c>
      <c r="P29" s="20" t="n">
        <v>42.43001082</v>
      </c>
      <c r="Q29" s="18" t="s">
        <v>182</v>
      </c>
      <c r="R29" s="20" t="s">
        <v>182</v>
      </c>
      <c r="S29" s="18" t="n">
        <v>335.3902018</v>
      </c>
      <c r="T29" s="20" t="n">
        <v>12.1685767</v>
      </c>
      <c r="U29" s="18" t="s">
        <v>182</v>
      </c>
      <c r="V29" s="20" t="s">
        <v>182</v>
      </c>
      <c r="W29" s="18" t="n">
        <v>438.84977236</v>
      </c>
      <c r="X29" s="20" t="n">
        <v>16.67850075</v>
      </c>
    </row>
    <row r="30" spans="1:24">
      <c r="A30" s="15" t="s">
        <v>205</v>
      </c>
      <c r="B30" s="17" t="n">
        <v>4520</v>
      </c>
      <c r="C30" s="18">
        <f>(546.0/B30*100)</f>
        <v/>
      </c>
      <c r="D30" s="19" t="n">
        <v>3974</v>
      </c>
      <c r="E30" s="18" t="n">
        <v>509.99668581</v>
      </c>
      <c r="F30" s="20" t="n">
        <v>5.5422037</v>
      </c>
      <c r="G30" s="18" t="n">
        <v>526.16465592</v>
      </c>
      <c r="H30" s="20" t="n">
        <v>5.08657955</v>
      </c>
      <c r="I30" s="18" t="n">
        <v>505.18828044</v>
      </c>
      <c r="J30" s="20" t="n">
        <v>3.51007669</v>
      </c>
      <c r="K30" s="18" t="n">
        <v>495.83826728</v>
      </c>
      <c r="L30" s="20" t="n">
        <v>4.1616959</v>
      </c>
      <c r="M30" s="18" t="n">
        <v>475.58517443</v>
      </c>
      <c r="N30" s="20" t="n">
        <v>4.22735005</v>
      </c>
      <c r="O30" s="18" t="n">
        <v>416.62079913</v>
      </c>
      <c r="P30" s="20" t="n">
        <v>23.35845308</v>
      </c>
      <c r="Q30" s="18" t="s">
        <v>182</v>
      </c>
      <c r="R30" s="20" t="s">
        <v>182</v>
      </c>
      <c r="S30" s="18" t="s">
        <v>182</v>
      </c>
      <c r="T30" s="20" t="s">
        <v>182</v>
      </c>
      <c r="U30" s="18" t="s">
        <v>182</v>
      </c>
      <c r="V30" s="20" t="s">
        <v>182</v>
      </c>
      <c r="W30" s="18" t="n">
        <v>430.21564593</v>
      </c>
      <c r="X30" s="20" t="n">
        <v>7.64350999</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508.49424999</v>
      </c>
      <c r="F32" s="20" t="n">
        <v>5.31810911</v>
      </c>
      <c r="G32" s="18" t="n">
        <v>523.04646748</v>
      </c>
      <c r="H32" s="20" t="n">
        <v>4.8353457</v>
      </c>
      <c r="I32" s="18" t="n">
        <v>518.01052367</v>
      </c>
      <c r="J32" s="20" t="n">
        <v>3.06410834</v>
      </c>
      <c r="K32" s="18" t="n">
        <v>501.92080128</v>
      </c>
      <c r="L32" s="20" t="n">
        <v>3.43207737</v>
      </c>
      <c r="M32" s="18" t="n">
        <v>479.10828506</v>
      </c>
      <c r="N32" s="20" t="n">
        <v>3.18698276</v>
      </c>
      <c r="O32" s="18" t="n">
        <v>459.37468581</v>
      </c>
      <c r="P32" s="20" t="n">
        <v>28.13902873</v>
      </c>
      <c r="Q32" s="18" t="s">
        <v>182</v>
      </c>
      <c r="R32" s="20" t="s">
        <v>182</v>
      </c>
      <c r="S32" s="18" t="s">
        <v>182</v>
      </c>
      <c r="T32" s="20" t="s">
        <v>182</v>
      </c>
      <c r="U32" s="18" t="s">
        <v>182</v>
      </c>
      <c r="V32" s="20" t="s">
        <v>182</v>
      </c>
      <c r="W32" s="18" t="n">
        <v>437.80828882</v>
      </c>
      <c r="X32" s="20" t="n">
        <v>10.84747208</v>
      </c>
    </row>
    <row r="33" spans="1:24">
      <c r="A33" s="15" t="s">
        <v>208</v>
      </c>
      <c r="B33" s="17" t="n">
        <v>7325</v>
      </c>
      <c r="C33" s="18">
        <f>(235.0/B33*100)</f>
        <v/>
      </c>
      <c r="D33" s="19" t="n">
        <v>7090</v>
      </c>
      <c r="E33" s="18" t="n">
        <v>480.43771285</v>
      </c>
      <c r="F33" s="20" t="n">
        <v>5.5888276</v>
      </c>
      <c r="G33" s="18" t="n">
        <v>510.75991602</v>
      </c>
      <c r="H33" s="20" t="n">
        <v>3.9122895</v>
      </c>
      <c r="I33" s="18" t="n">
        <v>509.21205864</v>
      </c>
      <c r="J33" s="20" t="n">
        <v>3.4794948</v>
      </c>
      <c r="K33" s="18" t="n">
        <v>491.65559849</v>
      </c>
      <c r="L33" s="20" t="n">
        <v>4.11100211</v>
      </c>
      <c r="M33" s="18" t="n">
        <v>474.08374182</v>
      </c>
      <c r="N33" s="20" t="n">
        <v>3.87163131</v>
      </c>
      <c r="O33" s="18" t="n">
        <v>385.2957023</v>
      </c>
      <c r="P33" s="20" t="n">
        <v>29.52119482</v>
      </c>
      <c r="Q33" s="18" t="s">
        <v>182</v>
      </c>
      <c r="R33" s="20" t="s">
        <v>182</v>
      </c>
      <c r="S33" s="18" t="s">
        <v>182</v>
      </c>
      <c r="T33" s="20" t="s">
        <v>182</v>
      </c>
      <c r="U33" s="18" t="s">
        <v>182</v>
      </c>
      <c r="V33" s="20" t="s">
        <v>182</v>
      </c>
      <c r="W33" s="18" t="n">
        <v>436.78487564</v>
      </c>
      <c r="X33" s="20" t="n">
        <v>9.52947693</v>
      </c>
    </row>
    <row r="34" spans="1:24">
      <c r="A34" s="15" t="s">
        <v>209</v>
      </c>
      <c r="B34" s="17" t="n">
        <v>6350</v>
      </c>
      <c r="C34" s="18">
        <f>(86.0/B34*100)</f>
        <v/>
      </c>
      <c r="D34" s="19" t="n">
        <v>6264</v>
      </c>
      <c r="E34" s="18" t="n">
        <v>464.71646414</v>
      </c>
      <c r="F34" s="20" t="n">
        <v>5.34575636</v>
      </c>
      <c r="G34" s="18" t="n">
        <v>490.06053558</v>
      </c>
      <c r="H34" s="20" t="n">
        <v>4.13194816</v>
      </c>
      <c r="I34" s="18" t="n">
        <v>503.05060596</v>
      </c>
      <c r="J34" s="20" t="n">
        <v>3.28927977</v>
      </c>
      <c r="K34" s="18" t="n">
        <v>486.83504478</v>
      </c>
      <c r="L34" s="20" t="n">
        <v>3.44489876</v>
      </c>
      <c r="M34" s="18" t="n">
        <v>472.61861913</v>
      </c>
      <c r="N34" s="20" t="n">
        <v>3.60370066</v>
      </c>
      <c r="O34" s="18" t="n">
        <v>379.07328183</v>
      </c>
      <c r="P34" s="20" t="n">
        <v>14.0777645</v>
      </c>
      <c r="Q34" s="18" t="s">
        <v>182</v>
      </c>
      <c r="R34" s="20" t="s">
        <v>182</v>
      </c>
      <c r="S34" s="18" t="n">
        <v>336.51078337</v>
      </c>
      <c r="T34" s="20" t="n">
        <v>12.24828707</v>
      </c>
      <c r="U34" s="18" t="s">
        <v>182</v>
      </c>
      <c r="V34" s="20" t="s">
        <v>182</v>
      </c>
      <c r="W34" s="18" t="n">
        <v>387.38037738</v>
      </c>
      <c r="X34" s="20" t="n">
        <v>9.52105998</v>
      </c>
    </row>
    <row r="35" spans="1:24">
      <c r="A35" s="15" t="s">
        <v>210</v>
      </c>
      <c r="B35" s="17" t="n">
        <v>6406</v>
      </c>
      <c r="C35" s="18">
        <f>(69.0/B35*100)</f>
        <v/>
      </c>
      <c r="D35" s="19" t="n">
        <v>6337</v>
      </c>
      <c r="E35" s="18" t="n">
        <v>501.08673548</v>
      </c>
      <c r="F35" s="20" t="n">
        <v>3.33326255</v>
      </c>
      <c r="G35" s="18" t="n">
        <v>530.91095781</v>
      </c>
      <c r="H35" s="20" t="n">
        <v>3.69329334</v>
      </c>
      <c r="I35" s="18" t="n">
        <v>519.06600067</v>
      </c>
      <c r="J35" s="20" t="n">
        <v>3.38069053</v>
      </c>
      <c r="K35" s="18" t="n">
        <v>515.47651266</v>
      </c>
      <c r="L35" s="20" t="n">
        <v>3.72603512</v>
      </c>
      <c r="M35" s="18" t="n">
        <v>506.22674272</v>
      </c>
      <c r="N35" s="20" t="n">
        <v>4.18262686</v>
      </c>
      <c r="O35" s="18" t="n">
        <v>456.28947541</v>
      </c>
      <c r="P35" s="20" t="n">
        <v>18.93491365</v>
      </c>
      <c r="Q35" s="18" t="s">
        <v>182</v>
      </c>
      <c r="R35" s="20" t="s">
        <v>182</v>
      </c>
      <c r="S35" s="18" t="n">
        <v>349.78970242</v>
      </c>
      <c r="T35" s="20" t="n">
        <v>6.90672373</v>
      </c>
      <c r="U35" s="18" t="s">
        <v>182</v>
      </c>
      <c r="V35" s="20" t="s">
        <v>182</v>
      </c>
      <c r="W35" s="18" t="n">
        <v>459.29867815</v>
      </c>
      <c r="X35" s="20" t="n">
        <v>7.78647721</v>
      </c>
    </row>
    <row r="36" spans="1:24">
      <c r="A36" s="15" t="s">
        <v>211</v>
      </c>
      <c r="B36" s="17" t="n">
        <v>6736</v>
      </c>
      <c r="C36" s="18">
        <f>(49.0/B36*100)</f>
        <v/>
      </c>
      <c r="D36" s="19" t="n">
        <v>6687</v>
      </c>
      <c r="E36" s="18" t="n">
        <v>477.74328212</v>
      </c>
      <c r="F36" s="20" t="n">
        <v>4.57598583</v>
      </c>
      <c r="G36" s="18" t="n">
        <v>497.3205451</v>
      </c>
      <c r="H36" s="20" t="n">
        <v>2.99810038</v>
      </c>
      <c r="I36" s="18" t="n">
        <v>498.63633519</v>
      </c>
      <c r="J36" s="20" t="n">
        <v>2.82471606</v>
      </c>
      <c r="K36" s="18" t="n">
        <v>485.02731785</v>
      </c>
      <c r="L36" s="20" t="n">
        <v>2.9483345</v>
      </c>
      <c r="M36" s="18" t="n">
        <v>474.88756433</v>
      </c>
      <c r="N36" s="20" t="n">
        <v>4.29397634</v>
      </c>
      <c r="O36" s="18" t="n">
        <v>415.69116087</v>
      </c>
      <c r="P36" s="20" t="n">
        <v>19.29217902</v>
      </c>
      <c r="Q36" s="18" t="s">
        <v>182</v>
      </c>
      <c r="R36" s="20" t="s">
        <v>182</v>
      </c>
      <c r="S36" s="18" t="s">
        <v>182</v>
      </c>
      <c r="T36" s="20" t="s">
        <v>182</v>
      </c>
      <c r="U36" s="18" t="s">
        <v>182</v>
      </c>
      <c r="V36" s="20" t="s">
        <v>182</v>
      </c>
      <c r="W36" s="18" t="n">
        <v>425.76905808</v>
      </c>
      <c r="X36" s="20" t="n">
        <v>8.71760982</v>
      </c>
    </row>
    <row r="37" spans="1:24">
      <c r="A37" s="15" t="s">
        <v>212</v>
      </c>
      <c r="B37" s="17" t="n">
        <v>5458</v>
      </c>
      <c r="C37" s="18">
        <f>(249.0/B37*100)</f>
        <v/>
      </c>
      <c r="D37" s="19" t="n">
        <v>5209</v>
      </c>
      <c r="E37" s="18" t="n">
        <v>509.40646641</v>
      </c>
      <c r="F37" s="20" t="n">
        <v>3.59432276</v>
      </c>
      <c r="G37" s="18" t="n">
        <v>520.69720761</v>
      </c>
      <c r="H37" s="20" t="n">
        <v>4.81025949</v>
      </c>
      <c r="I37" s="18" t="n">
        <v>506.03680819</v>
      </c>
      <c r="J37" s="20" t="n">
        <v>4.16019432</v>
      </c>
      <c r="K37" s="18" t="n">
        <v>491.67700447</v>
      </c>
      <c r="L37" s="20" t="n">
        <v>4.37108744</v>
      </c>
      <c r="M37" s="18" t="n">
        <v>479.61859358</v>
      </c>
      <c r="N37" s="20" t="n">
        <v>3.92489449</v>
      </c>
      <c r="O37" s="18" t="n">
        <v>389.21190398</v>
      </c>
      <c r="P37" s="20" t="n">
        <v>22.35314496</v>
      </c>
      <c r="Q37" s="18" t="s">
        <v>182</v>
      </c>
      <c r="R37" s="20" t="s">
        <v>182</v>
      </c>
      <c r="S37" s="18" t="s">
        <v>182</v>
      </c>
      <c r="T37" s="20" t="s">
        <v>182</v>
      </c>
      <c r="U37" s="18" t="s">
        <v>182</v>
      </c>
      <c r="V37" s="20" t="s">
        <v>182</v>
      </c>
      <c r="W37" s="18" t="n">
        <v>420.58202763</v>
      </c>
      <c r="X37" s="20" t="n">
        <v>6.08873303</v>
      </c>
    </row>
    <row r="38" spans="1:24">
      <c r="A38" s="15" t="s">
        <v>213</v>
      </c>
      <c r="B38" s="17" t="n">
        <v>5860</v>
      </c>
      <c r="C38" s="18">
        <f>(64.0/B38*100)</f>
        <v/>
      </c>
      <c r="D38" s="19" t="n">
        <v>5796</v>
      </c>
      <c r="E38" s="18" t="n">
        <v>524.49879943</v>
      </c>
      <c r="F38" s="20" t="n">
        <v>4.96209195</v>
      </c>
      <c r="G38" s="18" t="n">
        <v>551.52107681</v>
      </c>
      <c r="H38" s="20" t="n">
        <v>4.86007813</v>
      </c>
      <c r="I38" s="18" t="n">
        <v>541.76128777</v>
      </c>
      <c r="J38" s="20" t="n">
        <v>3.68462811</v>
      </c>
      <c r="K38" s="18" t="n">
        <v>521.7710415499999</v>
      </c>
      <c r="L38" s="20" t="n">
        <v>4.52868973</v>
      </c>
      <c r="M38" s="18" t="n">
        <v>499.01404903</v>
      </c>
      <c r="N38" s="20" t="n">
        <v>4.23685762</v>
      </c>
      <c r="O38" s="18" t="n">
        <v>423.77334755</v>
      </c>
      <c r="P38" s="20" t="n">
        <v>19.6152984</v>
      </c>
      <c r="Q38" s="18" t="s">
        <v>182</v>
      </c>
      <c r="R38" s="20" t="s">
        <v>182</v>
      </c>
      <c r="S38" s="18" t="s">
        <v>182</v>
      </c>
      <c r="T38" s="20" t="s">
        <v>182</v>
      </c>
      <c r="U38" s="18" t="s">
        <v>182</v>
      </c>
      <c r="V38" s="20" t="s">
        <v>182</v>
      </c>
      <c r="W38" s="18" t="n">
        <v>452.15777216</v>
      </c>
      <c r="X38" s="20" t="n">
        <v>7.04538892</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(5671.0/B40*100)</f>
        <v/>
      </c>
      <c r="D40" s="19" t="n">
        <v>8486</v>
      </c>
      <c r="E40" s="18" t="n">
        <v>493.67252618</v>
      </c>
      <c r="F40" s="20" t="n">
        <v>6.43215076</v>
      </c>
      <c r="G40" s="18" t="n">
        <v>529.03598615</v>
      </c>
      <c r="H40" s="20" t="n">
        <v>5.32289883</v>
      </c>
      <c r="I40" s="18" t="n">
        <v>514.78294771</v>
      </c>
      <c r="J40" s="20" t="n">
        <v>3.77534176</v>
      </c>
      <c r="K40" s="18" t="n">
        <v>496.26656307</v>
      </c>
      <c r="L40" s="20" t="n">
        <v>3.97123124</v>
      </c>
      <c r="M40" s="18" t="n">
        <v>468.28846543</v>
      </c>
      <c r="N40" s="20" t="n">
        <v>3.41745808</v>
      </c>
      <c r="O40" s="18" t="n">
        <v>408.69474018</v>
      </c>
      <c r="P40" s="20" t="n">
        <v>29.40753755</v>
      </c>
      <c r="Q40" s="18" t="s">
        <v>182</v>
      </c>
      <c r="R40" s="20" t="s">
        <v>182</v>
      </c>
      <c r="S40" s="18" t="n">
        <v>491.16464222</v>
      </c>
      <c r="T40" s="20" t="n">
        <v>2.5540442</v>
      </c>
      <c r="U40" s="18" t="s">
        <v>182</v>
      </c>
      <c r="V40" s="20" t="s">
        <v>182</v>
      </c>
      <c r="W40" s="18" t="n">
        <v>408.6801318</v>
      </c>
      <c r="X40" s="20" t="n">
        <v>7.18579546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(2792.0/B46*100)</f>
        <v/>
      </c>
      <c r="D46" s="19" t="n">
        <v>20349</v>
      </c>
      <c r="E46" s="18" t="n">
        <v>349.95540577</v>
      </c>
      <c r="F46" s="20" t="n">
        <v>4.68275238</v>
      </c>
      <c r="G46" s="18" t="n">
        <v>378.5147707</v>
      </c>
      <c r="H46" s="20" t="n">
        <v>5.949974</v>
      </c>
      <c r="I46" s="18" t="n">
        <v>402.6850229</v>
      </c>
      <c r="J46" s="20" t="n">
        <v>5.22333983</v>
      </c>
      <c r="K46" s="18" t="n">
        <v>406.21714764</v>
      </c>
      <c r="L46" s="20" t="n">
        <v>4.12698579</v>
      </c>
      <c r="M46" s="18" t="n">
        <v>398.72813641</v>
      </c>
      <c r="N46" s="20" t="n">
        <v>4.12799223</v>
      </c>
      <c r="O46" s="18" t="n">
        <v>284.46388749</v>
      </c>
      <c r="P46" s="20" t="n">
        <v>12.06045404</v>
      </c>
      <c r="Q46" s="18" t="s">
        <v>182</v>
      </c>
      <c r="R46" s="20" t="s">
        <v>182</v>
      </c>
      <c r="S46" s="18" t="s">
        <v>182</v>
      </c>
      <c r="T46" s="20" t="s">
        <v>182</v>
      </c>
      <c r="U46" s="18" t="s">
        <v>182</v>
      </c>
      <c r="V46" s="20" t="s">
        <v>182</v>
      </c>
      <c r="W46" s="18" t="n">
        <v>356.18999682</v>
      </c>
      <c r="X46" s="20" t="n">
        <v>4.21048408</v>
      </c>
    </row>
    <row r="47" spans="1:24">
      <c r="A47" s="15" t="s">
        <v>222</v>
      </c>
      <c r="B47" s="17" t="n">
        <v>5928</v>
      </c>
      <c r="C47" s="18">
        <f>(148.0/B47*100)</f>
        <v/>
      </c>
      <c r="D47" s="19" t="n">
        <v>5780</v>
      </c>
      <c r="E47" s="18" t="n">
        <v>402.91200902</v>
      </c>
      <c r="F47" s="20" t="n">
        <v>6.97789853</v>
      </c>
      <c r="G47" s="18" t="n">
        <v>441.09960061</v>
      </c>
      <c r="H47" s="20" t="n">
        <v>7.21920528</v>
      </c>
      <c r="I47" s="18" t="n">
        <v>462.29960214</v>
      </c>
      <c r="J47" s="20" t="n">
        <v>4.75975658</v>
      </c>
      <c r="K47" s="18" t="n">
        <v>464.78680204</v>
      </c>
      <c r="L47" s="20" t="n">
        <v>4.39226172</v>
      </c>
      <c r="M47" s="18" t="n">
        <v>455.55273667</v>
      </c>
      <c r="N47" s="20" t="n">
        <v>4.61455185</v>
      </c>
      <c r="O47" s="18" t="n">
        <v>351.05817057</v>
      </c>
      <c r="P47" s="20" t="n">
        <v>12.61946813</v>
      </c>
      <c r="Q47" s="18" t="s">
        <v>182</v>
      </c>
      <c r="R47" s="20" t="s">
        <v>182</v>
      </c>
      <c r="S47" s="18" t="s">
        <v>182</v>
      </c>
      <c r="T47" s="20" t="s">
        <v>182</v>
      </c>
      <c r="U47" s="18" t="s">
        <v>182</v>
      </c>
      <c r="V47" s="20" t="s">
        <v>182</v>
      </c>
      <c r="W47" s="18" t="n">
        <v>385.26709222</v>
      </c>
      <c r="X47" s="20" t="n">
        <v>4.95557976</v>
      </c>
    </row>
    <row r="48" spans="1:24">
      <c r="A48" s="15" t="s">
        <v>223</v>
      </c>
      <c r="B48" s="17" t="n">
        <v>9841</v>
      </c>
      <c r="C48" s="18">
        <f>(19.0/B48*100)</f>
        <v/>
      </c>
      <c r="D48" s="19" t="n">
        <v>9822</v>
      </c>
      <c r="E48" s="18" t="n">
        <v>514.19339096</v>
      </c>
      <c r="F48" s="20" t="n">
        <v>7.72189821</v>
      </c>
      <c r="G48" s="18" t="n">
        <v>549.13428555</v>
      </c>
      <c r="H48" s="20" t="n">
        <v>5.88468478</v>
      </c>
      <c r="I48" s="18" t="n">
        <v>549.67598421</v>
      </c>
      <c r="J48" s="20" t="n">
        <v>5.78383228</v>
      </c>
      <c r="K48" s="18" t="n">
        <v>521.6415433</v>
      </c>
      <c r="L48" s="20" t="n">
        <v>4.94561315</v>
      </c>
      <c r="M48" s="18" t="n">
        <v>510.14172812</v>
      </c>
      <c r="N48" s="20" t="n">
        <v>5.85157668</v>
      </c>
      <c r="O48" s="18" t="n">
        <v>379.37826934</v>
      </c>
      <c r="P48" s="20" t="n">
        <v>11.07715242</v>
      </c>
      <c r="Q48" s="18" t="s">
        <v>182</v>
      </c>
      <c r="R48" s="20" t="s">
        <v>182</v>
      </c>
      <c r="S48" s="18" t="s">
        <v>182</v>
      </c>
      <c r="T48" s="20" t="s">
        <v>182</v>
      </c>
      <c r="U48" s="18" t="s">
        <v>182</v>
      </c>
      <c r="V48" s="20" t="s">
        <v>182</v>
      </c>
      <c r="W48" s="18" t="n">
        <v>465.96658812</v>
      </c>
      <c r="X48" s="20" t="n">
        <v>26.19302715</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(1048.0/B50*100)</f>
        <v/>
      </c>
      <c r="D50" s="19" t="n">
        <v>10747</v>
      </c>
      <c r="E50" s="18" t="n">
        <v>373.42804005</v>
      </c>
      <c r="F50" s="20" t="n">
        <v>3.32385637</v>
      </c>
      <c r="G50" s="18" t="n">
        <v>397.88857009</v>
      </c>
      <c r="H50" s="20" t="n">
        <v>4.07945553</v>
      </c>
      <c r="I50" s="18" t="n">
        <v>404.76490523</v>
      </c>
      <c r="J50" s="20" t="n">
        <v>3.69533976</v>
      </c>
      <c r="K50" s="18" t="n">
        <v>406.7386184</v>
      </c>
      <c r="L50" s="20" t="n">
        <v>3.24416484</v>
      </c>
      <c r="M50" s="18" t="n">
        <v>399.82234615</v>
      </c>
      <c r="N50" s="20" t="n">
        <v>3.81110974</v>
      </c>
      <c r="O50" s="18" t="n">
        <v>309.38214635</v>
      </c>
      <c r="P50" s="20" t="n">
        <v>11.65830352</v>
      </c>
      <c r="Q50" s="18" t="s">
        <v>182</v>
      </c>
      <c r="R50" s="20" t="s">
        <v>182</v>
      </c>
      <c r="S50" s="18" t="s">
        <v>182</v>
      </c>
      <c r="T50" s="20" t="s">
        <v>182</v>
      </c>
      <c r="U50" s="18" t="s">
        <v>182</v>
      </c>
      <c r="V50" s="20" t="s">
        <v>182</v>
      </c>
      <c r="W50" s="18" t="n">
        <v>357.69639717</v>
      </c>
      <c r="X50" s="20" t="n">
        <v>9.24209046</v>
      </c>
    </row>
    <row r="51" spans="1:24">
      <c r="A51" s="15" t="s">
        <v>226</v>
      </c>
      <c r="B51" s="17" t="n">
        <v>6866</v>
      </c>
      <c r="C51" s="18">
        <f>(117.0/B51*100)</f>
        <v/>
      </c>
      <c r="D51" s="19" t="n">
        <v>6749</v>
      </c>
      <c r="E51" s="18" t="n">
        <v>376.40266895</v>
      </c>
      <c r="F51" s="20" t="n">
        <v>4.56744985</v>
      </c>
      <c r="G51" s="18" t="n">
        <v>403.1078024</v>
      </c>
      <c r="H51" s="20" t="n">
        <v>4.42054452</v>
      </c>
      <c r="I51" s="18" t="n">
        <v>412.88820642</v>
      </c>
      <c r="J51" s="20" t="n">
        <v>3.0701941</v>
      </c>
      <c r="K51" s="18" t="n">
        <v>411.58034557</v>
      </c>
      <c r="L51" s="20" t="n">
        <v>3.38754024</v>
      </c>
      <c r="M51" s="18" t="n">
        <v>408.76992912</v>
      </c>
      <c r="N51" s="20" t="n">
        <v>4.43745329</v>
      </c>
      <c r="O51" s="18" t="n">
        <v>338.45012167</v>
      </c>
      <c r="P51" s="20" t="n">
        <v>17.18682088</v>
      </c>
      <c r="Q51" s="18" t="s">
        <v>182</v>
      </c>
      <c r="R51" s="20" t="s">
        <v>182</v>
      </c>
      <c r="S51" s="18" t="n">
        <v>380.5422133</v>
      </c>
      <c r="T51" s="20" t="n">
        <v>4.31283207</v>
      </c>
      <c r="U51" s="18" t="s">
        <v>182</v>
      </c>
      <c r="V51" s="20" t="s">
        <v>182</v>
      </c>
      <c r="W51" s="18" t="n">
        <v>380.44498582</v>
      </c>
      <c r="X51" s="20" t="n">
        <v>5.09466227</v>
      </c>
    </row>
    <row r="52" spans="1:24">
      <c r="A52" s="15" t="s">
        <v>227</v>
      </c>
      <c r="B52" s="17" t="n">
        <v>5809</v>
      </c>
      <c r="C52" s="18">
        <f>(119.0/B52*100)</f>
        <v/>
      </c>
      <c r="D52" s="19" t="n">
        <v>5690</v>
      </c>
      <c r="E52" s="18" t="n">
        <v>449.66677566</v>
      </c>
      <c r="F52" s="20" t="n">
        <v>5.50439328</v>
      </c>
      <c r="G52" s="18" t="n">
        <v>477.5048841</v>
      </c>
      <c r="H52" s="20" t="n">
        <v>4.35589655</v>
      </c>
      <c r="I52" s="18" t="n">
        <v>477.62984171</v>
      </c>
      <c r="J52" s="20" t="n">
        <v>3.39783987</v>
      </c>
      <c r="K52" s="18" t="n">
        <v>469.08425714</v>
      </c>
      <c r="L52" s="20" t="n">
        <v>3.81982986</v>
      </c>
      <c r="M52" s="18" t="n">
        <v>457.45937986</v>
      </c>
      <c r="N52" s="20" t="n">
        <v>3.83717501</v>
      </c>
      <c r="O52" s="18" t="n">
        <v>376.4202098</v>
      </c>
      <c r="P52" s="20" t="n">
        <v>22.91895151</v>
      </c>
      <c r="Q52" s="18" t="s">
        <v>182</v>
      </c>
      <c r="R52" s="20" t="s">
        <v>182</v>
      </c>
      <c r="S52" s="18" t="s">
        <v>182</v>
      </c>
      <c r="T52" s="20" t="s">
        <v>182</v>
      </c>
      <c r="U52" s="18" t="s">
        <v>182</v>
      </c>
      <c r="V52" s="20" t="s">
        <v>182</v>
      </c>
      <c r="W52" s="18" t="n">
        <v>389.0085306</v>
      </c>
      <c r="X52" s="20" t="n">
        <v>6.00137752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(469.0/B54*100)</f>
        <v/>
      </c>
      <c r="D54" s="19" t="n">
        <v>4271</v>
      </c>
      <c r="E54" s="18" t="n">
        <v>319.58436236</v>
      </c>
      <c r="F54" s="20" t="n">
        <v>4.76825195</v>
      </c>
      <c r="G54" s="18" t="n">
        <v>325.67235668</v>
      </c>
      <c r="H54" s="20" t="n">
        <v>4.58825428</v>
      </c>
      <c r="I54" s="18" t="n">
        <v>333.03593188</v>
      </c>
      <c r="J54" s="20" t="n">
        <v>5.12101291</v>
      </c>
      <c r="K54" s="18" t="n">
        <v>350.778194</v>
      </c>
      <c r="L54" s="20" t="n">
        <v>4.06162222</v>
      </c>
      <c r="M54" s="18" t="n">
        <v>358.56334967</v>
      </c>
      <c r="N54" s="20" t="n">
        <v>4.27063546</v>
      </c>
      <c r="O54" s="18" t="n">
        <v>287.6604697</v>
      </c>
      <c r="P54" s="20" t="n">
        <v>9.120625710000001</v>
      </c>
      <c r="Q54" s="18" t="s">
        <v>182</v>
      </c>
      <c r="R54" s="20" t="s">
        <v>182</v>
      </c>
      <c r="S54" s="18" t="s">
        <v>182</v>
      </c>
      <c r="T54" s="20" t="s">
        <v>182</v>
      </c>
      <c r="U54" s="18" t="s">
        <v>182</v>
      </c>
      <c r="V54" s="20" t="s">
        <v>182</v>
      </c>
      <c r="W54" s="18" t="n">
        <v>288.86194294</v>
      </c>
      <c r="X54" s="20" t="n">
        <v>4.65287113</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532.00259741</v>
      </c>
      <c r="F56" s="20" t="n">
        <v>5.73194939</v>
      </c>
      <c r="G56" s="18" t="n">
        <v>563.45912716</v>
      </c>
      <c r="H56" s="20" t="n">
        <v>4.39287912</v>
      </c>
      <c r="I56" s="18" t="n">
        <v>559.7428516700001</v>
      </c>
      <c r="J56" s="20" t="n">
        <v>4.00183569</v>
      </c>
      <c r="K56" s="18" t="n">
        <v>552.3250767</v>
      </c>
      <c r="L56" s="20" t="n">
        <v>4.17287749</v>
      </c>
      <c r="M56" s="18" t="n">
        <v>522.56390129</v>
      </c>
      <c r="N56" s="20" t="n">
        <v>4.2626437</v>
      </c>
      <c r="O56" s="18" t="n">
        <v>469.66514609</v>
      </c>
      <c r="P56" s="20" t="n">
        <v>16.61451933</v>
      </c>
      <c r="Q56" s="18" t="s">
        <v>182</v>
      </c>
      <c r="R56" s="20" t="s">
        <v>182</v>
      </c>
      <c r="S56" s="18" t="s">
        <v>182</v>
      </c>
      <c r="T56" s="20" t="s">
        <v>182</v>
      </c>
      <c r="U56" s="18" t="s">
        <v>182</v>
      </c>
      <c r="V56" s="20" t="s">
        <v>182</v>
      </c>
      <c r="W56" s="18" t="n">
        <v>510.55920901</v>
      </c>
      <c r="X56" s="20" t="n">
        <v>17.84848732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(263.0/B61*100)</f>
        <v/>
      </c>
      <c r="D61" s="19" t="n">
        <v>6262</v>
      </c>
      <c r="E61" s="18" t="n">
        <v>451.30866107</v>
      </c>
      <c r="F61" s="20" t="n">
        <v>5.67308961</v>
      </c>
      <c r="G61" s="18" t="n">
        <v>489.09199354</v>
      </c>
      <c r="H61" s="20" t="n">
        <v>4.86257371</v>
      </c>
      <c r="I61" s="18" t="n">
        <v>490.32373182</v>
      </c>
      <c r="J61" s="20" t="n">
        <v>3.96089094</v>
      </c>
      <c r="K61" s="18" t="n">
        <v>487.90062847</v>
      </c>
      <c r="L61" s="20" t="n">
        <v>2.90876804</v>
      </c>
      <c r="M61" s="18" t="n">
        <v>476.01983556</v>
      </c>
      <c r="N61" s="20" t="n">
        <v>3.32809185</v>
      </c>
      <c r="O61" s="18" t="n">
        <v>412.79041495</v>
      </c>
      <c r="P61" s="20" t="n">
        <v>15.55189954</v>
      </c>
      <c r="Q61" s="18" t="s">
        <v>182</v>
      </c>
      <c r="R61" s="20" t="s">
        <v>182</v>
      </c>
      <c r="S61" s="18" t="s">
        <v>182</v>
      </c>
      <c r="T61" s="20" t="s">
        <v>182</v>
      </c>
      <c r="U61" s="18" t="s">
        <v>182</v>
      </c>
      <c r="V61" s="20" t="s">
        <v>182</v>
      </c>
      <c r="W61" s="18" t="n">
        <v>404.66129035</v>
      </c>
      <c r="X61" s="20" t="n">
        <v>8.36764045</v>
      </c>
    </row>
    <row r="62" spans="1:24">
      <c r="A62" s="15" t="s">
        <v>237</v>
      </c>
      <c r="B62" s="17" t="n">
        <v>4476</v>
      </c>
      <c r="C62" s="18">
        <f>(5.0/B62*100)</f>
        <v/>
      </c>
      <c r="D62" s="19" t="n">
        <v>4471</v>
      </c>
      <c r="E62" s="18" t="n">
        <v>519.41228344</v>
      </c>
      <c r="F62" s="20" t="n">
        <v>4.66743799</v>
      </c>
      <c r="G62" s="18" t="n">
        <v>557.7459238599999</v>
      </c>
      <c r="H62" s="20" t="n">
        <v>3.08134713</v>
      </c>
      <c r="I62" s="18" t="n">
        <v>556.187688</v>
      </c>
      <c r="J62" s="20" t="n">
        <v>2.73124712</v>
      </c>
      <c r="K62" s="18" t="n">
        <v>542.59171387</v>
      </c>
      <c r="L62" s="20" t="n">
        <v>2.73532499</v>
      </c>
      <c r="M62" s="18" t="n">
        <v>525.74797045</v>
      </c>
      <c r="N62" s="20" t="n">
        <v>3.1177322</v>
      </c>
      <c r="O62" s="18" t="n">
        <v>492.5715519</v>
      </c>
      <c r="P62" s="20" t="n">
        <v>17.55575261</v>
      </c>
      <c r="Q62" s="18" t="s">
        <v>182</v>
      </c>
      <c r="R62" s="20" t="s">
        <v>182</v>
      </c>
      <c r="S62" s="18" t="s">
        <v>182</v>
      </c>
      <c r="T62" s="20" t="s">
        <v>182</v>
      </c>
      <c r="U62" s="18" t="s">
        <v>182</v>
      </c>
      <c r="V62" s="20" t="s">
        <v>182</v>
      </c>
      <c r="W62" s="18" t="n">
        <v>518.25858079</v>
      </c>
      <c r="X62" s="20" t="n">
        <v>14.51532778</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(35.0/B67*100)</f>
        <v/>
      </c>
      <c r="D67" s="19" t="n">
        <v>6936</v>
      </c>
      <c r="E67" s="18" t="n">
        <v>364.36414815</v>
      </c>
      <c r="F67" s="20" t="n">
        <v>3.53200856</v>
      </c>
      <c r="G67" s="18" t="n">
        <v>399.62793266</v>
      </c>
      <c r="H67" s="20" t="n">
        <v>3.48811109</v>
      </c>
      <c r="I67" s="18" t="n">
        <v>400.71163403</v>
      </c>
      <c r="J67" s="20" t="n">
        <v>4.12776424</v>
      </c>
      <c r="K67" s="18" t="n">
        <v>406.70911632</v>
      </c>
      <c r="L67" s="20" t="n">
        <v>4.39142393</v>
      </c>
      <c r="M67" s="18" t="n">
        <v>398.1201835</v>
      </c>
      <c r="N67" s="20" t="n">
        <v>5.85777805</v>
      </c>
      <c r="O67" s="18" t="n">
        <v>303.84785217</v>
      </c>
      <c r="P67" s="20" t="n">
        <v>8.663461910000001</v>
      </c>
      <c r="Q67" s="18" t="s">
        <v>182</v>
      </c>
      <c r="R67" s="20" t="s">
        <v>182</v>
      </c>
      <c r="S67" s="18" t="s">
        <v>182</v>
      </c>
      <c r="T67" s="20" t="s">
        <v>182</v>
      </c>
      <c r="U67" s="18" t="s">
        <v>182</v>
      </c>
      <c r="V67" s="20" t="s">
        <v>182</v>
      </c>
      <c r="W67" s="18" t="n">
        <v>313.25983338</v>
      </c>
      <c r="X67" s="20" t="n">
        <v>8.776151329999999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482.24564135</v>
      </c>
      <c r="F70" s="20" t="n">
        <v>6.64336012</v>
      </c>
      <c r="G70" s="18" t="n">
        <v>499.94429349</v>
      </c>
      <c r="H70" s="20" t="n">
        <v>5.28576454</v>
      </c>
      <c r="I70" s="18" t="n">
        <v>504.03374905</v>
      </c>
      <c r="J70" s="20" t="n">
        <v>4.49109758</v>
      </c>
      <c r="K70" s="18" t="n">
        <v>503.63907323</v>
      </c>
      <c r="L70" s="20" t="n">
        <v>3.33153145</v>
      </c>
      <c r="M70" s="18" t="n">
        <v>495.09453459</v>
      </c>
      <c r="N70" s="20" t="n">
        <v>4.60350743</v>
      </c>
      <c r="O70" s="18" t="n">
        <v>454.95534387</v>
      </c>
      <c r="P70" s="20" t="n">
        <v>16.73197951</v>
      </c>
      <c r="Q70" s="18" t="s">
        <v>182</v>
      </c>
      <c r="R70" s="20" t="s">
        <v>182</v>
      </c>
      <c r="S70" s="18" t="s">
        <v>182</v>
      </c>
      <c r="T70" s="20" t="s">
        <v>182</v>
      </c>
      <c r="U70" s="18" t="s">
        <v>182</v>
      </c>
      <c r="V70" s="20" t="s">
        <v>182</v>
      </c>
      <c r="W70" s="18" t="n">
        <v>440.89604399</v>
      </c>
      <c r="X70" s="20" t="n">
        <v>7.66553754</v>
      </c>
    </row>
    <row r="71" spans="1:24">
      <c r="A71" s="15" t="s">
        <v>246</v>
      </c>
      <c r="B71" s="17" t="n">
        <v>6115</v>
      </c>
      <c r="C71" s="18">
        <f>(116.0/B71*100)</f>
        <v/>
      </c>
      <c r="D71" s="19" t="n">
        <v>5999</v>
      </c>
      <c r="E71" s="18" t="n">
        <v>565.52580378</v>
      </c>
      <c r="F71" s="20" t="n">
        <v>3.29918557</v>
      </c>
      <c r="G71" s="18" t="n">
        <v>584.81157114</v>
      </c>
      <c r="H71" s="20" t="n">
        <v>3.62709374</v>
      </c>
      <c r="I71" s="18" t="n">
        <v>567.31208787</v>
      </c>
      <c r="J71" s="20" t="n">
        <v>3.26245293</v>
      </c>
      <c r="K71" s="18" t="n">
        <v>555.99282198</v>
      </c>
      <c r="L71" s="20" t="n">
        <v>3.10098862</v>
      </c>
      <c r="M71" s="18" t="n">
        <v>549.45121275</v>
      </c>
      <c r="N71" s="20" t="n">
        <v>4.44888275</v>
      </c>
      <c r="O71" s="18" t="n">
        <v>478.19921099</v>
      </c>
      <c r="P71" s="20" t="n">
        <v>17.49214051</v>
      </c>
      <c r="Q71" s="18" t="s">
        <v>182</v>
      </c>
      <c r="R71" s="20" t="s">
        <v>182</v>
      </c>
      <c r="S71" s="18" t="s">
        <v>182</v>
      </c>
      <c r="T71" s="20" t="s">
        <v>182</v>
      </c>
      <c r="U71" s="18" t="s">
        <v>182</v>
      </c>
      <c r="V71" s="20" t="s">
        <v>182</v>
      </c>
      <c r="W71" s="18" t="n">
        <v>532.28765092</v>
      </c>
      <c r="X71" s="20" t="n">
        <v>12.88054767</v>
      </c>
    </row>
    <row r="72" spans="1:24">
      <c r="A72" s="15" t="s">
        <v>247</v>
      </c>
      <c r="B72" s="17" t="n">
        <v>7708</v>
      </c>
      <c r="C72" s="18">
        <f>(8.0/B72*100)</f>
        <v/>
      </c>
      <c r="D72" s="19" t="n">
        <v>7700</v>
      </c>
      <c r="E72" s="18" t="n">
        <v>531.80940113</v>
      </c>
      <c r="F72" s="20" t="n">
        <v>7.17671338</v>
      </c>
      <c r="G72" s="18" t="n">
        <v>567.65548918</v>
      </c>
      <c r="H72" s="20" t="n">
        <v>4.64778787</v>
      </c>
      <c r="I72" s="18" t="n">
        <v>560.57179932</v>
      </c>
      <c r="J72" s="20" t="n">
        <v>3.53571248</v>
      </c>
      <c r="K72" s="18" t="n">
        <v>536.03595699</v>
      </c>
      <c r="L72" s="20" t="n">
        <v>3.93311141</v>
      </c>
      <c r="M72" s="18" t="n">
        <v>509.56442459</v>
      </c>
      <c r="N72" s="20" t="n">
        <v>3.99668961</v>
      </c>
      <c r="O72" s="18" t="n">
        <v>397.26229727</v>
      </c>
      <c r="P72" s="20" t="n">
        <v>19.0006931</v>
      </c>
      <c r="Q72" s="18" t="s">
        <v>182</v>
      </c>
      <c r="R72" s="20" t="s">
        <v>182</v>
      </c>
      <c r="S72" s="18" t="s">
        <v>182</v>
      </c>
      <c r="T72" s="20" t="s">
        <v>182</v>
      </c>
      <c r="U72" s="18" t="s">
        <v>182</v>
      </c>
      <c r="V72" s="20" t="s">
        <v>182</v>
      </c>
      <c r="W72" s="18" t="n">
        <v>494.67546306</v>
      </c>
      <c r="X72" s="20" t="n">
        <v>22.19578653</v>
      </c>
    </row>
    <row r="73" spans="1:24">
      <c r="A73" s="15" t="s">
        <v>248</v>
      </c>
      <c r="B73" s="17" t="n">
        <v>8249</v>
      </c>
      <c r="C73" s="18">
        <f>(236.0/B73*100)</f>
        <v/>
      </c>
      <c r="D73" s="19" t="n">
        <v>8013</v>
      </c>
      <c r="E73" s="18" t="n">
        <v>395.26321481</v>
      </c>
      <c r="F73" s="20" t="n">
        <v>5.19498236</v>
      </c>
      <c r="G73" s="18" t="n">
        <v>416.77173906</v>
      </c>
      <c r="H73" s="20" t="n">
        <v>4.78292247</v>
      </c>
      <c r="I73" s="18" t="n">
        <v>420.71323405</v>
      </c>
      <c r="J73" s="20" t="n">
        <v>3.82779346</v>
      </c>
      <c r="K73" s="18" t="n">
        <v>419.39910256</v>
      </c>
      <c r="L73" s="20" t="n">
        <v>4.14988499</v>
      </c>
      <c r="M73" s="18" t="n">
        <v>419.81844311</v>
      </c>
      <c r="N73" s="20" t="n">
        <v>4.33328467</v>
      </c>
      <c r="O73" s="18" t="n">
        <v>373.56292305</v>
      </c>
      <c r="P73" s="20" t="n">
        <v>8.33863586</v>
      </c>
      <c r="Q73" s="18" t="s">
        <v>182</v>
      </c>
      <c r="R73" s="20" t="s">
        <v>182</v>
      </c>
      <c r="S73" s="18" t="s">
        <v>182</v>
      </c>
      <c r="T73" s="20" t="s">
        <v>182</v>
      </c>
      <c r="U73" s="18" t="s">
        <v>182</v>
      </c>
      <c r="V73" s="20" t="s">
        <v>182</v>
      </c>
      <c r="W73" s="18" t="n">
        <v>393.06877587</v>
      </c>
      <c r="X73" s="20" t="n">
        <v>9.72006816</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(277.0/B77*100)</f>
        <v/>
      </c>
      <c r="D77" s="19" t="n">
        <v>5785</v>
      </c>
      <c r="E77" s="18" t="n">
        <v>406.55056671</v>
      </c>
      <c r="F77" s="20" t="n">
        <v>4.43317826</v>
      </c>
      <c r="G77" s="18" t="n">
        <v>444.19462138</v>
      </c>
      <c r="H77" s="20" t="n">
        <v>4.9568386</v>
      </c>
      <c r="I77" s="18" t="n">
        <v>449.24003182</v>
      </c>
      <c r="J77" s="20" t="n">
        <v>3.92767547</v>
      </c>
      <c r="K77" s="18" t="n">
        <v>435.54391648</v>
      </c>
      <c r="L77" s="20" t="n">
        <v>3.25963307</v>
      </c>
      <c r="M77" s="18" t="n">
        <v>423.74867252</v>
      </c>
      <c r="N77" s="20" t="n">
        <v>4.16349435</v>
      </c>
      <c r="O77" s="18" t="n">
        <v>351.09429102</v>
      </c>
      <c r="P77" s="20" t="n">
        <v>14.79109672</v>
      </c>
      <c r="Q77" s="18" t="s">
        <v>182</v>
      </c>
      <c r="R77" s="20" t="s">
        <v>182</v>
      </c>
      <c r="S77" s="18" t="s">
        <v>182</v>
      </c>
      <c r="T77" s="20" t="s">
        <v>182</v>
      </c>
      <c r="U77" s="18" t="s">
        <v>182</v>
      </c>
      <c r="V77" s="20" t="s">
        <v>182</v>
      </c>
      <c r="W77" s="18" t="n">
        <v>359.92824391</v>
      </c>
      <c r="X77" s="20" t="n">
        <v>4.02442768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326</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513.26616546</v>
      </c>
      <c r="F7" s="20" t="n">
        <v>1.91644118</v>
      </c>
      <c r="G7" s="18" t="n">
        <v>506.68277233</v>
      </c>
      <c r="H7" s="20" t="n">
        <v>3.05600355</v>
      </c>
      <c r="I7" s="18" t="n">
        <v>478.79146031</v>
      </c>
      <c r="J7" s="20" t="n">
        <v>3.9324736</v>
      </c>
      <c r="K7" s="18" t="n">
        <v>469.5094641</v>
      </c>
      <c r="L7" s="20" t="n">
        <v>4.41905718</v>
      </c>
      <c r="M7" s="18" t="n">
        <v>442.16929357</v>
      </c>
      <c r="N7" s="20" t="n">
        <v>4.21981129</v>
      </c>
      <c r="O7" s="18" t="n">
        <v>388.11866311</v>
      </c>
      <c r="P7" s="20" t="n">
        <v>15.08149247</v>
      </c>
      <c r="Q7" s="18" t="s">
        <v>182</v>
      </c>
      <c r="R7" s="20" t="s">
        <v>182</v>
      </c>
      <c r="S7" s="18" t="s">
        <v>182</v>
      </c>
      <c r="T7" s="20" t="s">
        <v>182</v>
      </c>
      <c r="U7" s="18" t="s">
        <v>182</v>
      </c>
      <c r="V7" s="20" t="s">
        <v>182</v>
      </c>
      <c r="W7" s="18" t="n">
        <v>445.01929638</v>
      </c>
      <c r="X7" s="20" t="n">
        <v>5.96354906</v>
      </c>
    </row>
    <row r="8" spans="1:24">
      <c r="A8" s="15" t="s">
        <v>183</v>
      </c>
      <c r="B8" s="17" t="n">
        <v>7007</v>
      </c>
      <c r="C8" s="18">
        <f>(143.0/B8*100)</f>
        <v/>
      </c>
      <c r="D8" s="19" t="n">
        <v>6864</v>
      </c>
      <c r="E8" s="18" t="n">
        <v>521.78998649</v>
      </c>
      <c r="F8" s="20" t="n">
        <v>3.23432925</v>
      </c>
      <c r="G8" s="18" t="n">
        <v>514.5818766800001</v>
      </c>
      <c r="H8" s="20" t="n">
        <v>4.08308887</v>
      </c>
      <c r="I8" s="18" t="n">
        <v>496.1037703</v>
      </c>
      <c r="J8" s="20" t="n">
        <v>4.64430646</v>
      </c>
      <c r="K8" s="18" t="n">
        <v>471.34911742</v>
      </c>
      <c r="L8" s="20" t="n">
        <v>6.03771544</v>
      </c>
      <c r="M8" s="18" t="n">
        <v>450.28448832</v>
      </c>
      <c r="N8" s="20" t="n">
        <v>4.81128602</v>
      </c>
      <c r="O8" s="18" t="n">
        <v>431.33135579</v>
      </c>
      <c r="P8" s="20" t="n">
        <v>28.63360248</v>
      </c>
      <c r="Q8" s="18" t="s">
        <v>182</v>
      </c>
      <c r="R8" s="20" t="s">
        <v>182</v>
      </c>
      <c r="S8" s="18" t="n">
        <v>301.63126691</v>
      </c>
      <c r="T8" s="20" t="n">
        <v>25.14921031</v>
      </c>
      <c r="U8" s="18" t="s">
        <v>182</v>
      </c>
      <c r="V8" s="20" t="s">
        <v>182</v>
      </c>
      <c r="W8" s="18" t="n">
        <v>418.01142938</v>
      </c>
      <c r="X8" s="20" t="n">
        <v>7.45228935</v>
      </c>
    </row>
    <row r="9" spans="1:24">
      <c r="A9" s="15" t="s">
        <v>184</v>
      </c>
      <c r="B9" s="17" t="n">
        <v>9651</v>
      </c>
      <c r="C9" s="18">
        <f>(547.0/B9*100)</f>
        <v/>
      </c>
      <c r="D9" s="19" t="n">
        <v>9104</v>
      </c>
      <c r="E9" s="18" t="n">
        <v>531.45092957</v>
      </c>
      <c r="F9" s="20" t="n">
        <v>2.38815261</v>
      </c>
      <c r="G9" s="18" t="n">
        <v>519.96864585</v>
      </c>
      <c r="H9" s="20" t="n">
        <v>3.73851326</v>
      </c>
      <c r="I9" s="18" t="n">
        <v>499.77520489</v>
      </c>
      <c r="J9" s="20" t="n">
        <v>4.40785189</v>
      </c>
      <c r="K9" s="18" t="n">
        <v>482.99235043</v>
      </c>
      <c r="L9" s="20" t="n">
        <v>5.10168683</v>
      </c>
      <c r="M9" s="18" t="n">
        <v>460.72740696</v>
      </c>
      <c r="N9" s="20" t="n">
        <v>4.53341346</v>
      </c>
      <c r="O9" s="18" t="n">
        <v>434.12804464</v>
      </c>
      <c r="P9" s="20" t="n">
        <v>42.04427122</v>
      </c>
      <c r="Q9" s="18" t="s">
        <v>182</v>
      </c>
      <c r="R9" s="20" t="s">
        <v>182</v>
      </c>
      <c r="S9" s="18" t="n">
        <v>357.98454354</v>
      </c>
      <c r="T9" s="20" t="n">
        <v>11.51846445</v>
      </c>
      <c r="U9" s="18" t="s">
        <v>182</v>
      </c>
      <c r="V9" s="20" t="s">
        <v>182</v>
      </c>
      <c r="W9" s="18" t="n">
        <v>428.41976697</v>
      </c>
      <c r="X9" s="20" t="n">
        <v>5.79515757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(114.0/B11*100)</f>
        <v/>
      </c>
      <c r="D11" s="19" t="n">
        <v>6939</v>
      </c>
      <c r="E11" s="18" t="n">
        <v>436.78887558</v>
      </c>
      <c r="F11" s="20" t="n">
        <v>2.94760059</v>
      </c>
      <c r="G11" s="18" t="n">
        <v>428.97625991</v>
      </c>
      <c r="H11" s="20" t="n">
        <v>4.32506312</v>
      </c>
      <c r="I11" s="18" t="n">
        <v>418.23716815</v>
      </c>
      <c r="J11" s="20" t="n">
        <v>4.35652753</v>
      </c>
      <c r="K11" s="18" t="n">
        <v>409.88054877</v>
      </c>
      <c r="L11" s="20" t="n">
        <v>4.15817404</v>
      </c>
      <c r="M11" s="18" t="n">
        <v>395.7361584</v>
      </c>
      <c r="N11" s="20" t="n">
        <v>5.00662002</v>
      </c>
      <c r="O11" s="18" t="n">
        <v>327.62067624</v>
      </c>
      <c r="P11" s="20" t="n">
        <v>23.85874784</v>
      </c>
      <c r="Q11" s="18" t="s">
        <v>182</v>
      </c>
      <c r="R11" s="20" t="s">
        <v>182</v>
      </c>
      <c r="S11" s="18" t="s">
        <v>182</v>
      </c>
      <c r="T11" s="20" t="s">
        <v>182</v>
      </c>
      <c r="U11" s="18" t="s">
        <v>182</v>
      </c>
      <c r="V11" s="20" t="s">
        <v>182</v>
      </c>
      <c r="W11" s="18" t="n">
        <v>376.62629848</v>
      </c>
      <c r="X11" s="20" t="n">
        <v>7.26338091</v>
      </c>
    </row>
    <row r="12" spans="1:24">
      <c r="A12" s="15" t="s">
        <v>187</v>
      </c>
      <c r="B12" s="17" t="n">
        <v>6894</v>
      </c>
      <c r="C12" s="18">
        <f>(127.0/B12*100)</f>
        <v/>
      </c>
      <c r="D12" s="19" t="n">
        <v>6767</v>
      </c>
      <c r="E12" s="18" t="n">
        <v>512.79680237</v>
      </c>
      <c r="F12" s="20" t="n">
        <v>2.43240268</v>
      </c>
      <c r="G12" s="18" t="n">
        <v>507.35092622</v>
      </c>
      <c r="H12" s="20" t="n">
        <v>3.23035056</v>
      </c>
      <c r="I12" s="18" t="n">
        <v>488.90563773</v>
      </c>
      <c r="J12" s="20" t="n">
        <v>4.04207023</v>
      </c>
      <c r="K12" s="18" t="n">
        <v>471.81634344</v>
      </c>
      <c r="L12" s="20" t="n">
        <v>6.32710483</v>
      </c>
      <c r="M12" s="18" t="n">
        <v>460.35756025</v>
      </c>
      <c r="N12" s="20" t="n">
        <v>4.97096153</v>
      </c>
      <c r="O12" s="18" t="n">
        <v>428.30653466</v>
      </c>
      <c r="P12" s="20" t="n">
        <v>25.45177241</v>
      </c>
      <c r="Q12" s="18" t="s">
        <v>182</v>
      </c>
      <c r="R12" s="20" t="s">
        <v>182</v>
      </c>
      <c r="S12" s="18" t="n">
        <v>340.98506961</v>
      </c>
      <c r="T12" s="20" t="n">
        <v>12.52444664</v>
      </c>
      <c r="U12" s="18" t="s">
        <v>182</v>
      </c>
      <c r="V12" s="20" t="s">
        <v>182</v>
      </c>
      <c r="W12" s="18" t="n">
        <v>414.87000118</v>
      </c>
      <c r="X12" s="20" t="n">
        <v>7.12802359</v>
      </c>
    </row>
    <row r="13" spans="1:24">
      <c r="A13" s="15" t="s">
        <v>188</v>
      </c>
      <c r="B13" s="17" t="n">
        <v>7161</v>
      </c>
      <c r="C13" s="18">
        <f>(315.0/B13*100)</f>
        <v/>
      </c>
      <c r="D13" s="19" t="n">
        <v>6846</v>
      </c>
      <c r="E13" s="18" t="n">
        <v>532.62176459</v>
      </c>
      <c r="F13" s="20" t="n">
        <v>2.32494971</v>
      </c>
      <c r="G13" s="18" t="n">
        <v>516.9352545</v>
      </c>
      <c r="H13" s="20" t="n">
        <v>4.31726722</v>
      </c>
      <c r="I13" s="18" t="n">
        <v>494.53533419</v>
      </c>
      <c r="J13" s="20" t="n">
        <v>4.772468</v>
      </c>
      <c r="K13" s="18" t="n">
        <v>474.64062111</v>
      </c>
      <c r="L13" s="20" t="n">
        <v>5.39356795</v>
      </c>
      <c r="M13" s="18" t="n">
        <v>477.53034744</v>
      </c>
      <c r="N13" s="20" t="n">
        <v>5.09197416</v>
      </c>
      <c r="O13" s="18" t="n">
        <v>403.46505939</v>
      </c>
      <c r="P13" s="20" t="n">
        <v>16.7949963</v>
      </c>
      <c r="Q13" s="18" t="s">
        <v>182</v>
      </c>
      <c r="R13" s="20" t="s">
        <v>182</v>
      </c>
      <c r="S13" s="18" t="n">
        <v>447.51533769</v>
      </c>
      <c r="T13" s="20" t="n">
        <v>5.97365007</v>
      </c>
      <c r="U13" s="18" t="s">
        <v>182</v>
      </c>
      <c r="V13" s="20" t="s">
        <v>182</v>
      </c>
      <c r="W13" s="18" t="n">
        <v>445.4214932</v>
      </c>
      <c r="X13" s="20" t="n">
        <v>6.47705402</v>
      </c>
    </row>
    <row r="14" spans="1:24">
      <c r="A14" s="15" t="s">
        <v>189</v>
      </c>
      <c r="B14" s="17" t="n">
        <v>5587</v>
      </c>
      <c r="C14" s="18">
        <f>(192.0/B14*100)</f>
        <v/>
      </c>
      <c r="D14" s="19" t="n">
        <v>5395</v>
      </c>
      <c r="E14" s="18" t="n">
        <v>536.0445438100001</v>
      </c>
      <c r="F14" s="20" t="n">
        <v>2.38152528</v>
      </c>
      <c r="G14" s="18" t="n">
        <v>528.58018892</v>
      </c>
      <c r="H14" s="20" t="n">
        <v>4.14568789</v>
      </c>
      <c r="I14" s="18" t="n">
        <v>502.07841352</v>
      </c>
      <c r="J14" s="20" t="n">
        <v>3.75015309</v>
      </c>
      <c r="K14" s="18" t="n">
        <v>486.35154552</v>
      </c>
      <c r="L14" s="20" t="n">
        <v>4.07940403</v>
      </c>
      <c r="M14" s="18" t="n">
        <v>482.83968851</v>
      </c>
      <c r="N14" s="20" t="n">
        <v>4.89130132</v>
      </c>
      <c r="O14" s="18" t="n">
        <v>422.7798821</v>
      </c>
      <c r="P14" s="20" t="n">
        <v>14.90176457</v>
      </c>
      <c r="Q14" s="18" t="s">
        <v>182</v>
      </c>
      <c r="R14" s="20" t="s">
        <v>182</v>
      </c>
      <c r="S14" s="18" t="s">
        <v>182</v>
      </c>
      <c r="T14" s="20" t="s">
        <v>182</v>
      </c>
      <c r="U14" s="18" t="s">
        <v>182</v>
      </c>
      <c r="V14" s="20" t="s">
        <v>182</v>
      </c>
      <c r="W14" s="18" t="n">
        <v>477.34008859</v>
      </c>
      <c r="X14" s="20" t="n">
        <v>8.953743879999999</v>
      </c>
    </row>
    <row r="15" spans="1:24">
      <c r="A15" s="15" t="s">
        <v>190</v>
      </c>
      <c r="B15" s="17" t="n">
        <v>5882</v>
      </c>
      <c r="C15" s="18">
        <f>(145.0/B15*100)</f>
        <v/>
      </c>
      <c r="D15" s="19" t="n">
        <v>5737</v>
      </c>
      <c r="E15" s="18" t="n">
        <v>524.56121214</v>
      </c>
      <c r="F15" s="20" t="n">
        <v>2.47168193</v>
      </c>
      <c r="G15" s="18" t="n">
        <v>522.63313609</v>
      </c>
      <c r="H15" s="20" t="n">
        <v>3.39586789</v>
      </c>
      <c r="I15" s="18" t="n">
        <v>498.67326746</v>
      </c>
      <c r="J15" s="20" t="n">
        <v>3.95280222</v>
      </c>
      <c r="K15" s="18" t="n">
        <v>482.59686541</v>
      </c>
      <c r="L15" s="20" t="n">
        <v>5.65868884</v>
      </c>
      <c r="M15" s="18" t="n">
        <v>484.02298822</v>
      </c>
      <c r="N15" s="20" t="n">
        <v>5.95994705</v>
      </c>
      <c r="O15" s="18" t="n">
        <v>390.64671061</v>
      </c>
      <c r="P15" s="20" t="n">
        <v>25.21597104</v>
      </c>
      <c r="Q15" s="18" t="s">
        <v>182</v>
      </c>
      <c r="R15" s="20" t="s">
        <v>182</v>
      </c>
      <c r="S15" s="18" t="n">
        <v>368.85220715</v>
      </c>
      <c r="T15" s="20" t="n">
        <v>14.5875493</v>
      </c>
      <c r="U15" s="18" t="s">
        <v>182</v>
      </c>
      <c r="V15" s="20" t="s">
        <v>182</v>
      </c>
      <c r="W15" s="18" t="n">
        <v>458.6823917</v>
      </c>
      <c r="X15" s="20" t="n">
        <v>7.719643</v>
      </c>
    </row>
    <row r="16" spans="1:24">
      <c r="A16" s="15" t="s">
        <v>191</v>
      </c>
      <c r="B16" s="17" t="n">
        <v>6108</v>
      </c>
      <c r="C16" s="18">
        <f>(258.0/B16*100)</f>
        <v/>
      </c>
      <c r="D16" s="19" t="n">
        <v>5850</v>
      </c>
      <c r="E16" s="18" t="n">
        <v>517.20897414</v>
      </c>
      <c r="F16" s="20" t="n">
        <v>2.44989024</v>
      </c>
      <c r="G16" s="18" t="n">
        <v>509.23223544</v>
      </c>
      <c r="H16" s="20" t="n">
        <v>4.38643681</v>
      </c>
      <c r="I16" s="18" t="n">
        <v>475.98325559</v>
      </c>
      <c r="J16" s="20" t="n">
        <v>5.14220674</v>
      </c>
      <c r="K16" s="18" t="n">
        <v>470.28523912</v>
      </c>
      <c r="L16" s="20" t="n">
        <v>5.7627341</v>
      </c>
      <c r="M16" s="18" t="n">
        <v>450.42438635</v>
      </c>
      <c r="N16" s="20" t="n">
        <v>6.25743443</v>
      </c>
      <c r="O16" s="18" t="n">
        <v>357.17090442</v>
      </c>
      <c r="P16" s="20" t="n">
        <v>17.03892866</v>
      </c>
      <c r="Q16" s="18" t="s">
        <v>182</v>
      </c>
      <c r="R16" s="20" t="s">
        <v>182</v>
      </c>
      <c r="S16" s="18" t="s">
        <v>182</v>
      </c>
      <c r="T16" s="20" t="s">
        <v>182</v>
      </c>
      <c r="U16" s="18" t="s">
        <v>182</v>
      </c>
      <c r="V16" s="20" t="s">
        <v>182</v>
      </c>
      <c r="W16" s="18" t="n">
        <v>409.53220918</v>
      </c>
      <c r="X16" s="20" t="n">
        <v>7.04981917</v>
      </c>
    </row>
    <row r="17" spans="1:24">
      <c r="A17" s="15" t="s">
        <v>192</v>
      </c>
      <c r="B17" s="17" t="n">
        <v>6504</v>
      </c>
      <c r="C17" s="18">
        <f>(784.0/B17*100)</f>
        <v/>
      </c>
      <c r="D17" s="19" t="n">
        <v>5720</v>
      </c>
      <c r="E17" s="18" t="n">
        <v>527.22556333</v>
      </c>
      <c r="F17" s="20" t="n">
        <v>2.82624758</v>
      </c>
      <c r="G17" s="18" t="n">
        <v>512.6668979999999</v>
      </c>
      <c r="H17" s="20" t="n">
        <v>4.69465346</v>
      </c>
      <c r="I17" s="18" t="n">
        <v>493.31846191</v>
      </c>
      <c r="J17" s="20" t="n">
        <v>5.902617</v>
      </c>
      <c r="K17" s="18" t="n">
        <v>488.99598403</v>
      </c>
      <c r="L17" s="20" t="n">
        <v>6.79344396</v>
      </c>
      <c r="M17" s="18" t="n">
        <v>463.86419495</v>
      </c>
      <c r="N17" s="20" t="n">
        <v>5.34555897</v>
      </c>
      <c r="O17" s="18" t="s">
        <v>182</v>
      </c>
      <c r="P17" s="20" t="s">
        <v>182</v>
      </c>
      <c r="Q17" s="18" t="s">
        <v>182</v>
      </c>
      <c r="R17" s="20" t="s">
        <v>182</v>
      </c>
      <c r="S17" s="18" t="n">
        <v>362.96139732</v>
      </c>
      <c r="T17" s="20" t="n">
        <v>12.64520278</v>
      </c>
      <c r="U17" s="18" t="s">
        <v>182</v>
      </c>
      <c r="V17" s="20" t="s">
        <v>182</v>
      </c>
      <c r="W17" s="18" t="n">
        <v>450.81266663</v>
      </c>
      <c r="X17" s="20" t="n">
        <v>8.574693460000001</v>
      </c>
    </row>
    <row r="18" spans="1:24">
      <c r="A18" s="15" t="s">
        <v>193</v>
      </c>
      <c r="B18" s="17" t="n">
        <v>5532</v>
      </c>
      <c r="C18" s="18">
        <f>(39.0/B18*100)</f>
        <v/>
      </c>
      <c r="D18" s="19" t="n">
        <v>5493</v>
      </c>
      <c r="E18" s="18" t="n">
        <v>473.98734952</v>
      </c>
      <c r="F18" s="20" t="n">
        <v>4.44747145</v>
      </c>
      <c r="G18" s="18" t="n">
        <v>475.44781237</v>
      </c>
      <c r="H18" s="20" t="n">
        <v>5.01859768</v>
      </c>
      <c r="I18" s="18" t="n">
        <v>454.93211707</v>
      </c>
      <c r="J18" s="20" t="n">
        <v>4.64029486</v>
      </c>
      <c r="K18" s="18" t="n">
        <v>444.23302823</v>
      </c>
      <c r="L18" s="20" t="n">
        <v>4.14483927</v>
      </c>
      <c r="M18" s="18" t="n">
        <v>442.01528266</v>
      </c>
      <c r="N18" s="20" t="n">
        <v>4.3356131</v>
      </c>
      <c r="O18" s="18" t="n">
        <v>358.73236946</v>
      </c>
      <c r="P18" s="20" t="n">
        <v>16.39771243</v>
      </c>
      <c r="Q18" s="18" t="s">
        <v>182</v>
      </c>
      <c r="R18" s="20" t="s">
        <v>182</v>
      </c>
      <c r="S18" s="18" t="s">
        <v>182</v>
      </c>
      <c r="T18" s="20" t="s">
        <v>182</v>
      </c>
      <c r="U18" s="18" t="s">
        <v>182</v>
      </c>
      <c r="V18" s="20" t="s">
        <v>182</v>
      </c>
      <c r="W18" s="18" t="n">
        <v>404.35094907</v>
      </c>
      <c r="X18" s="20" t="n">
        <v>7.59718252</v>
      </c>
    </row>
    <row r="19" spans="1:24">
      <c r="A19" s="15" t="s">
        <v>194</v>
      </c>
      <c r="B19" s="17" t="n">
        <v>5658</v>
      </c>
      <c r="C19" s="18">
        <f>(137.0/B19*100)</f>
        <v/>
      </c>
      <c r="D19" s="19" t="n">
        <v>5521</v>
      </c>
      <c r="E19" s="18" t="n">
        <v>501.94967168</v>
      </c>
      <c r="F19" s="20" t="n">
        <v>3.39559351</v>
      </c>
      <c r="G19" s="18" t="n">
        <v>504.73090681</v>
      </c>
      <c r="H19" s="20" t="n">
        <v>4.02705246</v>
      </c>
      <c r="I19" s="18" t="n">
        <v>465.22994146</v>
      </c>
      <c r="J19" s="20" t="n">
        <v>4.22089229</v>
      </c>
      <c r="K19" s="18" t="n">
        <v>444.67470654</v>
      </c>
      <c r="L19" s="20" t="n">
        <v>4.74843569</v>
      </c>
      <c r="M19" s="18" t="n">
        <v>440.74935087</v>
      </c>
      <c r="N19" s="20" t="n">
        <v>6.04886898</v>
      </c>
      <c r="O19" s="18" t="n">
        <v>385.76858232</v>
      </c>
      <c r="P19" s="20" t="n">
        <v>18.33358349</v>
      </c>
      <c r="Q19" s="18" t="s">
        <v>182</v>
      </c>
      <c r="R19" s="20" t="s">
        <v>182</v>
      </c>
      <c r="S19" s="18" t="s">
        <v>182</v>
      </c>
      <c r="T19" s="20" t="s">
        <v>182</v>
      </c>
      <c r="U19" s="18" t="s">
        <v>182</v>
      </c>
      <c r="V19" s="20" t="s">
        <v>182</v>
      </c>
      <c r="W19" s="18" t="n">
        <v>388.3855139</v>
      </c>
      <c r="X19" s="20" t="n">
        <v>7.7065333</v>
      </c>
    </row>
    <row r="20" spans="1:24">
      <c r="A20" s="15" t="s">
        <v>195</v>
      </c>
      <c r="B20" s="17" t="n">
        <v>3371</v>
      </c>
      <c r="C20" s="18">
        <f>(81.0/B20*100)</f>
        <v/>
      </c>
      <c r="D20" s="19" t="n">
        <v>3290</v>
      </c>
      <c r="E20" s="18" t="n">
        <v>504.85067031</v>
      </c>
      <c r="F20" s="20" t="n">
        <v>2.57550235</v>
      </c>
      <c r="G20" s="18" t="n">
        <v>504.62397665</v>
      </c>
      <c r="H20" s="20" t="n">
        <v>4.33367223</v>
      </c>
      <c r="I20" s="18" t="n">
        <v>470.93295633</v>
      </c>
      <c r="J20" s="20" t="n">
        <v>5.94890679</v>
      </c>
      <c r="K20" s="18" t="n">
        <v>449.99559488</v>
      </c>
      <c r="L20" s="20" t="n">
        <v>6.07293369</v>
      </c>
      <c r="M20" s="18" t="n">
        <v>441.81321059</v>
      </c>
      <c r="N20" s="20" t="n">
        <v>6.33202004</v>
      </c>
      <c r="O20" s="18" t="s">
        <v>182</v>
      </c>
      <c r="P20" s="20" t="s">
        <v>182</v>
      </c>
      <c r="Q20" s="18" t="s">
        <v>182</v>
      </c>
      <c r="R20" s="20" t="s">
        <v>182</v>
      </c>
      <c r="S20" s="18" t="s">
        <v>182</v>
      </c>
      <c r="T20" s="20" t="s">
        <v>182</v>
      </c>
      <c r="U20" s="18" t="s">
        <v>182</v>
      </c>
      <c r="V20" s="20" t="s">
        <v>182</v>
      </c>
      <c r="W20" s="18" t="n">
        <v>418.52275171</v>
      </c>
      <c r="X20" s="20" t="n">
        <v>11.74251105</v>
      </c>
    </row>
    <row r="21" spans="1:24">
      <c r="A21" s="15" t="s">
        <v>196</v>
      </c>
      <c r="B21" s="17" t="n">
        <v>5741</v>
      </c>
      <c r="C21" s="18">
        <f>(79.0/B21*100)</f>
        <v/>
      </c>
      <c r="D21" s="19" t="n">
        <v>5662</v>
      </c>
      <c r="E21" s="18" t="n">
        <v>514.10207322</v>
      </c>
      <c r="F21" s="20" t="n">
        <v>2.21798987</v>
      </c>
      <c r="G21" s="18" t="n">
        <v>513.0344926499999</v>
      </c>
      <c r="H21" s="20" t="n">
        <v>3.53640022</v>
      </c>
      <c r="I21" s="18" t="n">
        <v>497.13722517</v>
      </c>
      <c r="J21" s="20" t="n">
        <v>3.63997654</v>
      </c>
      <c r="K21" s="18" t="n">
        <v>483.79143978</v>
      </c>
      <c r="L21" s="20" t="n">
        <v>4.26215544</v>
      </c>
      <c r="M21" s="18" t="n">
        <v>459.50732494</v>
      </c>
      <c r="N21" s="20" t="n">
        <v>5.55079064</v>
      </c>
      <c r="O21" s="18" t="n">
        <v>424.8487347</v>
      </c>
      <c r="P21" s="20" t="n">
        <v>29.04056888</v>
      </c>
      <c r="Q21" s="18" t="s">
        <v>182</v>
      </c>
      <c r="R21" s="20" t="s">
        <v>182</v>
      </c>
      <c r="S21" s="18" t="s">
        <v>182</v>
      </c>
      <c r="T21" s="20" t="s">
        <v>182</v>
      </c>
      <c r="U21" s="18" t="s">
        <v>182</v>
      </c>
      <c r="V21" s="20" t="s">
        <v>182</v>
      </c>
      <c r="W21" s="18" t="n">
        <v>451.96934334</v>
      </c>
      <c r="X21" s="20" t="n">
        <v>7.76462112</v>
      </c>
    </row>
    <row r="22" spans="1:24">
      <c r="A22" s="15" t="s">
        <v>197</v>
      </c>
      <c r="B22" s="17" t="n">
        <v>6598</v>
      </c>
      <c r="C22" s="18">
        <f>(100.0/B22*100)</f>
        <v/>
      </c>
      <c r="D22" s="19" t="n">
        <v>6498</v>
      </c>
      <c r="E22" s="18" t="n">
        <v>510.14970533</v>
      </c>
      <c r="F22" s="20" t="n">
        <v>4.63125302</v>
      </c>
      <c r="G22" s="18" t="n">
        <v>469.44125174</v>
      </c>
      <c r="H22" s="20" t="n">
        <v>5.41683582</v>
      </c>
      <c r="I22" s="18" t="n">
        <v>447.190908</v>
      </c>
      <c r="J22" s="20" t="n">
        <v>5.14203182</v>
      </c>
      <c r="K22" s="18" t="n">
        <v>446.83578687</v>
      </c>
      <c r="L22" s="20" t="n">
        <v>5.85407402</v>
      </c>
      <c r="M22" s="18" t="n">
        <v>445.19453942</v>
      </c>
      <c r="N22" s="20" t="n">
        <v>5.81392433</v>
      </c>
      <c r="O22" s="18" t="n">
        <v>353.48150344</v>
      </c>
      <c r="P22" s="20" t="n">
        <v>10.04320883</v>
      </c>
      <c r="Q22" s="18" t="s">
        <v>182</v>
      </c>
      <c r="R22" s="20" t="s">
        <v>182</v>
      </c>
      <c r="S22" s="18" t="n">
        <v>465.3184081</v>
      </c>
      <c r="T22" s="20" t="n">
        <v>9.52311205</v>
      </c>
      <c r="U22" s="18" t="s">
        <v>182</v>
      </c>
      <c r="V22" s="20" t="s">
        <v>182</v>
      </c>
      <c r="W22" s="18" t="n">
        <v>389.35348167</v>
      </c>
      <c r="X22" s="20" t="n">
        <v>7.51124234</v>
      </c>
    </row>
    <row r="23" spans="1:24">
      <c r="A23" s="15" t="s">
        <v>198</v>
      </c>
      <c r="B23" s="17" t="n">
        <v>11583</v>
      </c>
      <c r="C23" s="18">
        <f>(512.0/B23*100)</f>
        <v/>
      </c>
      <c r="D23" s="19" t="n">
        <v>11071</v>
      </c>
      <c r="E23" s="18" t="n">
        <v>512.38684325</v>
      </c>
      <c r="F23" s="20" t="n">
        <v>3.83902347</v>
      </c>
      <c r="G23" s="18" t="n">
        <v>508.58238154</v>
      </c>
      <c r="H23" s="20" t="n">
        <v>4.64512026</v>
      </c>
      <c r="I23" s="18" t="n">
        <v>493.05556257</v>
      </c>
      <c r="J23" s="20" t="n">
        <v>4.65506673</v>
      </c>
      <c r="K23" s="18" t="n">
        <v>469.91331299</v>
      </c>
      <c r="L23" s="20" t="n">
        <v>4.29094847</v>
      </c>
      <c r="M23" s="18" t="n">
        <v>470.9769576</v>
      </c>
      <c r="N23" s="20" t="n">
        <v>5.25569842</v>
      </c>
      <c r="O23" s="18" t="n">
        <v>458.71026959</v>
      </c>
      <c r="P23" s="20" t="n">
        <v>19.55759787</v>
      </c>
      <c r="Q23" s="18" t="s">
        <v>182</v>
      </c>
      <c r="R23" s="20" t="s">
        <v>182</v>
      </c>
      <c r="S23" s="18" t="s">
        <v>182</v>
      </c>
      <c r="T23" s="20" t="s">
        <v>182</v>
      </c>
      <c r="U23" s="18" t="s">
        <v>182</v>
      </c>
      <c r="V23" s="20" t="s">
        <v>182</v>
      </c>
      <c r="W23" s="18" t="n">
        <v>431.28676948</v>
      </c>
      <c r="X23" s="20" t="n">
        <v>6.03536647</v>
      </c>
    </row>
    <row r="24" spans="1:24">
      <c r="A24" s="15" t="s">
        <v>199</v>
      </c>
      <c r="B24" s="17" t="n">
        <v>6647</v>
      </c>
      <c r="C24" s="18">
        <f>(17.0/B24*100)</f>
        <v/>
      </c>
      <c r="D24" s="19" t="n">
        <v>6630</v>
      </c>
      <c r="E24" s="18" t="n">
        <v>539.5616205699999</v>
      </c>
      <c r="F24" s="20" t="n">
        <v>3.03415327</v>
      </c>
      <c r="G24" s="18" t="n">
        <v>530.12408992</v>
      </c>
      <c r="H24" s="20" t="n">
        <v>5.39616314</v>
      </c>
      <c r="I24" s="18" t="n">
        <v>522.3799655399999</v>
      </c>
      <c r="J24" s="20" t="n">
        <v>6.14811778</v>
      </c>
      <c r="K24" s="18" t="n">
        <v>503.40935034</v>
      </c>
      <c r="L24" s="20" t="n">
        <v>10.18983469</v>
      </c>
      <c r="M24" s="18" t="n">
        <v>478.51684752</v>
      </c>
      <c r="N24" s="20" t="n">
        <v>7.05746224</v>
      </c>
      <c r="O24" s="18" t="n">
        <v>437.355754</v>
      </c>
      <c r="P24" s="20" t="n">
        <v>17.09724105</v>
      </c>
      <c r="Q24" s="18" t="s">
        <v>182</v>
      </c>
      <c r="R24" s="20" t="s">
        <v>182</v>
      </c>
      <c r="S24" s="18" t="s">
        <v>182</v>
      </c>
      <c r="T24" s="20" t="s">
        <v>182</v>
      </c>
      <c r="U24" s="18" t="s">
        <v>182</v>
      </c>
      <c r="V24" s="20" t="s">
        <v>182</v>
      </c>
      <c r="W24" s="18" t="n">
        <v>479.52804629</v>
      </c>
      <c r="X24" s="20" t="n">
        <v>13.83437762</v>
      </c>
    </row>
    <row r="25" spans="1:24">
      <c r="A25" s="15" t="s">
        <v>200</v>
      </c>
      <c r="B25" s="17" t="n">
        <v>5581</v>
      </c>
      <c r="C25" s="18">
        <f>(28.0/B25*100)</f>
        <v/>
      </c>
      <c r="D25" s="19" t="n">
        <v>5553</v>
      </c>
      <c r="E25" s="18" t="n">
        <v>536.81511556</v>
      </c>
      <c r="F25" s="20" t="n">
        <v>3.73210228</v>
      </c>
      <c r="G25" s="18" t="n">
        <v>524.65237244</v>
      </c>
      <c r="H25" s="20" t="n">
        <v>5.49863361</v>
      </c>
      <c r="I25" s="18" t="n">
        <v>493.26526363</v>
      </c>
      <c r="J25" s="20" t="n">
        <v>6.63758588</v>
      </c>
      <c r="K25" s="18" t="n">
        <v>487.20187632</v>
      </c>
      <c r="L25" s="20" t="n">
        <v>7.33733556</v>
      </c>
      <c r="M25" s="18" t="n">
        <v>464.13969062</v>
      </c>
      <c r="N25" s="20" t="n">
        <v>8.386468199999999</v>
      </c>
      <c r="O25" s="18" t="n">
        <v>392.05635972</v>
      </c>
      <c r="P25" s="20" t="n">
        <v>35.90323828</v>
      </c>
      <c r="Q25" s="18" t="s">
        <v>182</v>
      </c>
      <c r="R25" s="20" t="s">
        <v>182</v>
      </c>
      <c r="S25" s="18" t="s">
        <v>182</v>
      </c>
      <c r="T25" s="20" t="s">
        <v>182</v>
      </c>
      <c r="U25" s="18" t="s">
        <v>182</v>
      </c>
      <c r="V25" s="20" t="s">
        <v>182</v>
      </c>
      <c r="W25" s="18" t="n">
        <v>461.85388552</v>
      </c>
      <c r="X25" s="20" t="n">
        <v>20.16668813</v>
      </c>
    </row>
    <row r="26" spans="1:24">
      <c r="A26" s="15" t="s">
        <v>201</v>
      </c>
      <c r="B26" s="17" t="n">
        <v>4869</v>
      </c>
      <c r="C26" s="18">
        <f>(100.0/B26*100)</f>
        <v/>
      </c>
      <c r="D26" s="19" t="n">
        <v>4769</v>
      </c>
      <c r="E26" s="18" t="n">
        <v>495.10247883</v>
      </c>
      <c r="F26" s="20" t="n">
        <v>2.89317538</v>
      </c>
      <c r="G26" s="18" t="n">
        <v>496.28687551</v>
      </c>
      <c r="H26" s="20" t="n">
        <v>3.2866637</v>
      </c>
      <c r="I26" s="18" t="n">
        <v>474.68600084</v>
      </c>
      <c r="J26" s="20" t="n">
        <v>3.54903056</v>
      </c>
      <c r="K26" s="18" t="n">
        <v>467.55808782</v>
      </c>
      <c r="L26" s="20" t="n">
        <v>3.97277729</v>
      </c>
      <c r="M26" s="18" t="n">
        <v>464.15221808</v>
      </c>
      <c r="N26" s="20" t="n">
        <v>4.32411847</v>
      </c>
      <c r="O26" s="18" t="s">
        <v>182</v>
      </c>
      <c r="P26" s="20" t="s">
        <v>182</v>
      </c>
      <c r="Q26" s="18" t="s">
        <v>182</v>
      </c>
      <c r="R26" s="20" t="s">
        <v>182</v>
      </c>
      <c r="S26" s="18" t="s">
        <v>182</v>
      </c>
      <c r="T26" s="20" t="s">
        <v>182</v>
      </c>
      <c r="U26" s="18" t="s">
        <v>182</v>
      </c>
      <c r="V26" s="20" t="s">
        <v>182</v>
      </c>
      <c r="W26" s="18" t="n">
        <v>431.4198022</v>
      </c>
      <c r="X26" s="20" t="n">
        <v>9.197202069999999</v>
      </c>
    </row>
    <row r="27" spans="1:24">
      <c r="A27" s="15" t="s">
        <v>202</v>
      </c>
      <c r="B27" s="17" t="n">
        <v>5299</v>
      </c>
      <c r="C27" s="18">
        <f>(174.0/B27*100)</f>
        <v/>
      </c>
      <c r="D27" s="19" t="n">
        <v>5125</v>
      </c>
      <c r="E27" s="18" t="n">
        <v>516.64467315</v>
      </c>
      <c r="F27" s="20" t="n">
        <v>2.11311374</v>
      </c>
      <c r="G27" s="18" t="n">
        <v>508.60146755</v>
      </c>
      <c r="H27" s="20" t="n">
        <v>3.9067048</v>
      </c>
      <c r="I27" s="18" t="n">
        <v>467.73227009</v>
      </c>
      <c r="J27" s="20" t="n">
        <v>4.09694934</v>
      </c>
      <c r="K27" s="18" t="n">
        <v>460.73545819</v>
      </c>
      <c r="L27" s="20" t="n">
        <v>4.07316927</v>
      </c>
      <c r="M27" s="18" t="n">
        <v>438.77562642</v>
      </c>
      <c r="N27" s="20" t="n">
        <v>4.28110982</v>
      </c>
      <c r="O27" s="18" t="n">
        <v>433.74807221</v>
      </c>
      <c r="P27" s="20" t="n">
        <v>14.3856779</v>
      </c>
      <c r="Q27" s="18" t="s">
        <v>182</v>
      </c>
      <c r="R27" s="20" t="s">
        <v>182</v>
      </c>
      <c r="S27" s="18" t="s">
        <v>182</v>
      </c>
      <c r="T27" s="20" t="s">
        <v>182</v>
      </c>
      <c r="U27" s="18" t="s">
        <v>182</v>
      </c>
      <c r="V27" s="20" t="s">
        <v>182</v>
      </c>
      <c r="W27" s="18" t="n">
        <v>419.85273045</v>
      </c>
      <c r="X27" s="20" t="n">
        <v>4.20122596</v>
      </c>
    </row>
    <row r="28" spans="1:24">
      <c r="A28" s="15" t="s">
        <v>203</v>
      </c>
      <c r="B28" s="17" t="n">
        <v>7568</v>
      </c>
      <c r="C28" s="18">
        <f>(134.0/B28*100)</f>
        <v/>
      </c>
      <c r="D28" s="19" t="n">
        <v>7434</v>
      </c>
      <c r="E28" s="18" t="n">
        <v>413.17836114</v>
      </c>
      <c r="F28" s="20" t="n">
        <v>2.51337929</v>
      </c>
      <c r="G28" s="18" t="n">
        <v>423.87285746</v>
      </c>
      <c r="H28" s="20" t="n">
        <v>3.60332659</v>
      </c>
      <c r="I28" s="18" t="n">
        <v>411.8229661</v>
      </c>
      <c r="J28" s="20" t="n">
        <v>3.88581108</v>
      </c>
      <c r="K28" s="18" t="n">
        <v>397.20689007</v>
      </c>
      <c r="L28" s="20" t="n">
        <v>4.69270446</v>
      </c>
      <c r="M28" s="18" t="n">
        <v>398.86120366</v>
      </c>
      <c r="N28" s="20" t="n">
        <v>5.20387497</v>
      </c>
      <c r="O28" s="18" t="n">
        <v>331.61953229</v>
      </c>
      <c r="P28" s="20" t="n">
        <v>9.41278149</v>
      </c>
      <c r="Q28" s="18" t="s">
        <v>182</v>
      </c>
      <c r="R28" s="20" t="s">
        <v>182</v>
      </c>
      <c r="S28" s="18" t="s">
        <v>182</v>
      </c>
      <c r="T28" s="20" t="s">
        <v>182</v>
      </c>
      <c r="U28" s="18" t="s">
        <v>182</v>
      </c>
      <c r="V28" s="20" t="s">
        <v>182</v>
      </c>
      <c r="W28" s="18" t="n">
        <v>359.05980433</v>
      </c>
      <c r="X28" s="20" t="n">
        <v>7.46378665</v>
      </c>
    </row>
    <row r="29" spans="1:24">
      <c r="A29" s="15" t="s">
        <v>204</v>
      </c>
      <c r="B29" s="17" t="n">
        <v>5385</v>
      </c>
      <c r="C29" s="18">
        <f>(36.0/B29*100)</f>
        <v/>
      </c>
      <c r="D29" s="19" t="n">
        <v>5349</v>
      </c>
      <c r="E29" s="18" t="n">
        <v>526.08596746</v>
      </c>
      <c r="F29" s="20" t="n">
        <v>2.2966398</v>
      </c>
      <c r="G29" s="18" t="n">
        <v>527.63993272</v>
      </c>
      <c r="H29" s="20" t="n">
        <v>4.04689063</v>
      </c>
      <c r="I29" s="18" t="n">
        <v>500.8999364</v>
      </c>
      <c r="J29" s="20" t="n">
        <v>5.20179123</v>
      </c>
      <c r="K29" s="18" t="n">
        <v>489.92049763</v>
      </c>
      <c r="L29" s="20" t="n">
        <v>5.99283974</v>
      </c>
      <c r="M29" s="18" t="n">
        <v>461.61976963</v>
      </c>
      <c r="N29" s="20" t="n">
        <v>6.60738397</v>
      </c>
      <c r="O29" s="18" t="n">
        <v>388.67614524</v>
      </c>
      <c r="P29" s="20" t="n">
        <v>42.43001082</v>
      </c>
      <c r="Q29" s="18" t="s">
        <v>182</v>
      </c>
      <c r="R29" s="20" t="s">
        <v>182</v>
      </c>
      <c r="S29" s="18" t="n">
        <v>335.3902018</v>
      </c>
      <c r="T29" s="20" t="n">
        <v>12.1685767</v>
      </c>
      <c r="U29" s="18" t="s">
        <v>182</v>
      </c>
      <c r="V29" s="20" t="s">
        <v>182</v>
      </c>
      <c r="W29" s="18" t="n">
        <v>436.92593672</v>
      </c>
      <c r="X29" s="20" t="n">
        <v>12.77318545</v>
      </c>
    </row>
    <row r="30" spans="1:24">
      <c r="A30" s="15" t="s">
        <v>205</v>
      </c>
      <c r="B30" s="17" t="n">
        <v>4520</v>
      </c>
      <c r="C30" s="18">
        <f>(546.0/B30*100)</f>
        <v/>
      </c>
      <c r="D30" s="19" t="n">
        <v>3974</v>
      </c>
      <c r="E30" s="18" t="n">
        <v>514.01349728</v>
      </c>
      <c r="F30" s="20" t="n">
        <v>2.74365896</v>
      </c>
      <c r="G30" s="18" t="n">
        <v>509.08762769</v>
      </c>
      <c r="H30" s="20" t="n">
        <v>4.13690978</v>
      </c>
      <c r="I30" s="18" t="n">
        <v>485.15821874</v>
      </c>
      <c r="J30" s="20" t="n">
        <v>4.74580843</v>
      </c>
      <c r="K30" s="18" t="n">
        <v>466.72804892</v>
      </c>
      <c r="L30" s="20" t="n">
        <v>7.16834266</v>
      </c>
      <c r="M30" s="18" t="n">
        <v>446.37605156</v>
      </c>
      <c r="N30" s="20" t="n">
        <v>5.55957746</v>
      </c>
      <c r="O30" s="18" t="n">
        <v>416.62079913</v>
      </c>
      <c r="P30" s="20" t="n">
        <v>23.35845308</v>
      </c>
      <c r="Q30" s="18" t="s">
        <v>182</v>
      </c>
      <c r="R30" s="20" t="s">
        <v>182</v>
      </c>
      <c r="S30" s="18" t="s">
        <v>182</v>
      </c>
      <c r="T30" s="20" t="s">
        <v>182</v>
      </c>
      <c r="U30" s="18" t="s">
        <v>182</v>
      </c>
      <c r="V30" s="20" t="s">
        <v>182</v>
      </c>
      <c r="W30" s="18" t="n">
        <v>422.9310041</v>
      </c>
      <c r="X30" s="20" t="n">
        <v>7.3136297</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522.08345222</v>
      </c>
      <c r="F32" s="20" t="n">
        <v>2.8744216</v>
      </c>
      <c r="G32" s="18" t="n">
        <v>510.35627879</v>
      </c>
      <c r="H32" s="20" t="n">
        <v>3.34661613</v>
      </c>
      <c r="I32" s="18" t="n">
        <v>491.20696018</v>
      </c>
      <c r="J32" s="20" t="n">
        <v>4.70136453</v>
      </c>
      <c r="K32" s="18" t="n">
        <v>476.77327713</v>
      </c>
      <c r="L32" s="20" t="n">
        <v>5.30271789</v>
      </c>
      <c r="M32" s="18" t="n">
        <v>461.5496728</v>
      </c>
      <c r="N32" s="20" t="n">
        <v>4.46906563</v>
      </c>
      <c r="O32" s="18" t="n">
        <v>459.37468581</v>
      </c>
      <c r="P32" s="20" t="n">
        <v>28.13902873</v>
      </c>
      <c r="Q32" s="18" t="s">
        <v>182</v>
      </c>
      <c r="R32" s="20" t="s">
        <v>182</v>
      </c>
      <c r="S32" s="18" t="s">
        <v>182</v>
      </c>
      <c r="T32" s="20" t="s">
        <v>182</v>
      </c>
      <c r="U32" s="18" t="s">
        <v>182</v>
      </c>
      <c r="V32" s="20" t="s">
        <v>182</v>
      </c>
      <c r="W32" s="18" t="n">
        <v>440.39978154</v>
      </c>
      <c r="X32" s="20" t="n">
        <v>10.60391556</v>
      </c>
    </row>
    <row r="33" spans="1:24">
      <c r="A33" s="15" t="s">
        <v>208</v>
      </c>
      <c r="B33" s="17" t="n">
        <v>7325</v>
      </c>
      <c r="C33" s="18">
        <f>(235.0/B33*100)</f>
        <v/>
      </c>
      <c r="D33" s="19" t="n">
        <v>7090</v>
      </c>
      <c r="E33" s="18" t="n">
        <v>512.26813586</v>
      </c>
      <c r="F33" s="20" t="n">
        <v>3.01451609</v>
      </c>
      <c r="G33" s="18" t="n">
        <v>500.92043346</v>
      </c>
      <c r="H33" s="20" t="n">
        <v>4.0093606</v>
      </c>
      <c r="I33" s="18" t="n">
        <v>494.53654257</v>
      </c>
      <c r="J33" s="20" t="n">
        <v>4.33314118</v>
      </c>
      <c r="K33" s="18" t="n">
        <v>469.87792736</v>
      </c>
      <c r="L33" s="20" t="n">
        <v>5.02356723</v>
      </c>
      <c r="M33" s="18" t="n">
        <v>451.79679727</v>
      </c>
      <c r="N33" s="20" t="n">
        <v>5.0677945</v>
      </c>
      <c r="O33" s="18" t="n">
        <v>385.2957023</v>
      </c>
      <c r="P33" s="20" t="n">
        <v>29.52119482</v>
      </c>
      <c r="Q33" s="18" t="s">
        <v>182</v>
      </c>
      <c r="R33" s="20" t="s">
        <v>182</v>
      </c>
      <c r="S33" s="18" t="s">
        <v>182</v>
      </c>
      <c r="T33" s="20" t="s">
        <v>182</v>
      </c>
      <c r="U33" s="18" t="s">
        <v>182</v>
      </c>
      <c r="V33" s="20" t="s">
        <v>182</v>
      </c>
      <c r="W33" s="18" t="n">
        <v>444.68811156</v>
      </c>
      <c r="X33" s="20" t="n">
        <v>9.1557254</v>
      </c>
    </row>
    <row r="34" spans="1:24">
      <c r="A34" s="15" t="s">
        <v>209</v>
      </c>
      <c r="B34" s="17" t="n">
        <v>6350</v>
      </c>
      <c r="C34" s="18">
        <f>(86.0/B34*100)</f>
        <v/>
      </c>
      <c r="D34" s="19" t="n">
        <v>6264</v>
      </c>
      <c r="E34" s="18" t="n">
        <v>501.20392409</v>
      </c>
      <c r="F34" s="20" t="n">
        <v>2.70067333</v>
      </c>
      <c r="G34" s="18" t="n">
        <v>486.27073262</v>
      </c>
      <c r="H34" s="20" t="n">
        <v>4.25496411</v>
      </c>
      <c r="I34" s="18" t="n">
        <v>478.4746265</v>
      </c>
      <c r="J34" s="20" t="n">
        <v>4.35428885</v>
      </c>
      <c r="K34" s="18" t="n">
        <v>460.96104813</v>
      </c>
      <c r="L34" s="20" t="n">
        <v>5.20153627</v>
      </c>
      <c r="M34" s="18" t="n">
        <v>449.22365273</v>
      </c>
      <c r="N34" s="20" t="n">
        <v>4.35277125</v>
      </c>
      <c r="O34" s="18" t="n">
        <v>379.07328183</v>
      </c>
      <c r="P34" s="20" t="n">
        <v>14.0777645</v>
      </c>
      <c r="Q34" s="18" t="s">
        <v>182</v>
      </c>
      <c r="R34" s="20" t="s">
        <v>182</v>
      </c>
      <c r="S34" s="18" t="n">
        <v>336.51078337</v>
      </c>
      <c r="T34" s="20" t="n">
        <v>12.24828707</v>
      </c>
      <c r="U34" s="18" t="s">
        <v>182</v>
      </c>
      <c r="V34" s="20" t="s">
        <v>182</v>
      </c>
      <c r="W34" s="18" t="n">
        <v>390.32673154</v>
      </c>
      <c r="X34" s="20" t="n">
        <v>9.51105355</v>
      </c>
    </row>
    <row r="35" spans="1:24">
      <c r="A35" s="15" t="s">
        <v>210</v>
      </c>
      <c r="B35" s="17" t="n">
        <v>6406</v>
      </c>
      <c r="C35" s="18">
        <f>(69.0/B35*100)</f>
        <v/>
      </c>
      <c r="D35" s="19" t="n">
        <v>6337</v>
      </c>
      <c r="E35" s="18" t="n">
        <v>528.49363707</v>
      </c>
      <c r="F35" s="20" t="n">
        <v>2.14607408</v>
      </c>
      <c r="G35" s="18" t="n">
        <v>515.7193488299999</v>
      </c>
      <c r="H35" s="20" t="n">
        <v>3.84382161</v>
      </c>
      <c r="I35" s="18" t="n">
        <v>507.13061728</v>
      </c>
      <c r="J35" s="20" t="n">
        <v>4.05751876</v>
      </c>
      <c r="K35" s="18" t="n">
        <v>479.43343279</v>
      </c>
      <c r="L35" s="20" t="n">
        <v>5.41158336</v>
      </c>
      <c r="M35" s="18" t="n">
        <v>484.81805528</v>
      </c>
      <c r="N35" s="20" t="n">
        <v>5.04910611</v>
      </c>
      <c r="O35" s="18" t="n">
        <v>456.28947541</v>
      </c>
      <c r="P35" s="20" t="n">
        <v>18.93491365</v>
      </c>
      <c r="Q35" s="18" t="s">
        <v>182</v>
      </c>
      <c r="R35" s="20" t="s">
        <v>182</v>
      </c>
      <c r="S35" s="18" t="n">
        <v>349.78970242</v>
      </c>
      <c r="T35" s="20" t="n">
        <v>6.90672373</v>
      </c>
      <c r="U35" s="18" t="s">
        <v>182</v>
      </c>
      <c r="V35" s="20" t="s">
        <v>182</v>
      </c>
      <c r="W35" s="18" t="n">
        <v>447.01402252</v>
      </c>
      <c r="X35" s="20" t="n">
        <v>7.1631215</v>
      </c>
    </row>
    <row r="36" spans="1:24">
      <c r="A36" s="15" t="s">
        <v>211</v>
      </c>
      <c r="B36" s="17" t="n">
        <v>6736</v>
      </c>
      <c r="C36" s="18">
        <f>(49.0/B36*100)</f>
        <v/>
      </c>
      <c r="D36" s="19" t="n">
        <v>6687</v>
      </c>
      <c r="E36" s="18" t="n">
        <v>495.50532461</v>
      </c>
      <c r="F36" s="20" t="n">
        <v>2.23098768</v>
      </c>
      <c r="G36" s="18" t="n">
        <v>499.58469988</v>
      </c>
      <c r="H36" s="20" t="n">
        <v>3.95926875</v>
      </c>
      <c r="I36" s="18" t="n">
        <v>487.40826717</v>
      </c>
      <c r="J36" s="20" t="n">
        <v>3.83047323</v>
      </c>
      <c r="K36" s="18" t="n">
        <v>464.70258091</v>
      </c>
      <c r="L36" s="20" t="n">
        <v>4.70897126</v>
      </c>
      <c r="M36" s="18" t="n">
        <v>452.80016189</v>
      </c>
      <c r="N36" s="20" t="n">
        <v>5.25335744</v>
      </c>
      <c r="O36" s="18" t="n">
        <v>415.69116087</v>
      </c>
      <c r="P36" s="20" t="n">
        <v>19.29217902</v>
      </c>
      <c r="Q36" s="18" t="s">
        <v>182</v>
      </c>
      <c r="R36" s="20" t="s">
        <v>182</v>
      </c>
      <c r="S36" s="18" t="s">
        <v>182</v>
      </c>
      <c r="T36" s="20" t="s">
        <v>182</v>
      </c>
      <c r="U36" s="18" t="s">
        <v>182</v>
      </c>
      <c r="V36" s="20" t="s">
        <v>182</v>
      </c>
      <c r="W36" s="18" t="n">
        <v>422.18838311</v>
      </c>
      <c r="X36" s="20" t="n">
        <v>8.259201579999999</v>
      </c>
    </row>
    <row r="37" spans="1:24">
      <c r="A37" s="15" t="s">
        <v>212</v>
      </c>
      <c r="B37" s="17" t="n">
        <v>5458</v>
      </c>
      <c r="C37" s="18">
        <f>(249.0/B37*100)</f>
        <v/>
      </c>
      <c r="D37" s="19" t="n">
        <v>5209</v>
      </c>
      <c r="E37" s="18" t="n">
        <v>514.23840809</v>
      </c>
      <c r="F37" s="20" t="n">
        <v>3.23755346</v>
      </c>
      <c r="G37" s="18" t="n">
        <v>513.06611693</v>
      </c>
      <c r="H37" s="20" t="n">
        <v>4.26966198</v>
      </c>
      <c r="I37" s="18" t="n">
        <v>484.33589155</v>
      </c>
      <c r="J37" s="20" t="n">
        <v>4.69983323</v>
      </c>
      <c r="K37" s="18" t="n">
        <v>475.79035418</v>
      </c>
      <c r="L37" s="20" t="n">
        <v>5.89526465</v>
      </c>
      <c r="M37" s="18" t="n">
        <v>461.11484601</v>
      </c>
      <c r="N37" s="20" t="n">
        <v>5.59943756</v>
      </c>
      <c r="O37" s="18" t="n">
        <v>389.21190398</v>
      </c>
      <c r="P37" s="20" t="n">
        <v>22.35314496</v>
      </c>
      <c r="Q37" s="18" t="s">
        <v>182</v>
      </c>
      <c r="R37" s="20" t="s">
        <v>182</v>
      </c>
      <c r="S37" s="18" t="s">
        <v>182</v>
      </c>
      <c r="T37" s="20" t="s">
        <v>182</v>
      </c>
      <c r="U37" s="18" t="s">
        <v>182</v>
      </c>
      <c r="V37" s="20" t="s">
        <v>182</v>
      </c>
      <c r="W37" s="18" t="n">
        <v>420.72343154</v>
      </c>
      <c r="X37" s="20" t="n">
        <v>6.21068861</v>
      </c>
    </row>
    <row r="38" spans="1:24">
      <c r="A38" s="15" t="s">
        <v>213</v>
      </c>
      <c r="B38" s="17" t="n">
        <v>5860</v>
      </c>
      <c r="C38" s="18">
        <f>(64.0/B38*100)</f>
        <v/>
      </c>
      <c r="D38" s="19" t="n">
        <v>5796</v>
      </c>
      <c r="E38" s="18" t="n">
        <v>541.49528066</v>
      </c>
      <c r="F38" s="20" t="n">
        <v>2.963542</v>
      </c>
      <c r="G38" s="18" t="n">
        <v>542.31015923</v>
      </c>
      <c r="H38" s="20" t="n">
        <v>4.27621406</v>
      </c>
      <c r="I38" s="18" t="n">
        <v>494.5627957</v>
      </c>
      <c r="J38" s="20" t="n">
        <v>5.70462206</v>
      </c>
      <c r="K38" s="18" t="n">
        <v>479.48609102</v>
      </c>
      <c r="L38" s="20" t="n">
        <v>6.51568546</v>
      </c>
      <c r="M38" s="18" t="n">
        <v>465.5027976</v>
      </c>
      <c r="N38" s="20" t="n">
        <v>6.52763729</v>
      </c>
      <c r="O38" s="18" t="n">
        <v>423.77334755</v>
      </c>
      <c r="P38" s="20" t="n">
        <v>19.6152984</v>
      </c>
      <c r="Q38" s="18" t="s">
        <v>182</v>
      </c>
      <c r="R38" s="20" t="s">
        <v>182</v>
      </c>
      <c r="S38" s="18" t="s">
        <v>182</v>
      </c>
      <c r="T38" s="20" t="s">
        <v>182</v>
      </c>
      <c r="U38" s="18" t="s">
        <v>182</v>
      </c>
      <c r="V38" s="20" t="s">
        <v>182</v>
      </c>
      <c r="W38" s="18" t="n">
        <v>450.32023336</v>
      </c>
      <c r="X38" s="20" t="n">
        <v>6.6772546</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(5671.0/B40*100)</f>
        <v/>
      </c>
      <c r="D40" s="19" t="n">
        <v>8486</v>
      </c>
      <c r="E40" s="18" t="n">
        <v>510.96247068</v>
      </c>
      <c r="F40" s="20" t="n">
        <v>3.17495418</v>
      </c>
      <c r="G40" s="18" t="n">
        <v>513.84895151</v>
      </c>
      <c r="H40" s="20" t="n">
        <v>4.73588434</v>
      </c>
      <c r="I40" s="18" t="n">
        <v>496.50547436</v>
      </c>
      <c r="J40" s="20" t="n">
        <v>5.2143811</v>
      </c>
      <c r="K40" s="18" t="n">
        <v>466.4054115</v>
      </c>
      <c r="L40" s="20" t="n">
        <v>6.24985483</v>
      </c>
      <c r="M40" s="18" t="n">
        <v>439.01801213</v>
      </c>
      <c r="N40" s="20" t="n">
        <v>6.37120269</v>
      </c>
      <c r="O40" s="18" t="n">
        <v>408.69474018</v>
      </c>
      <c r="P40" s="20" t="n">
        <v>29.40753755</v>
      </c>
      <c r="Q40" s="18" t="s">
        <v>182</v>
      </c>
      <c r="R40" s="20" t="s">
        <v>182</v>
      </c>
      <c r="S40" s="18" t="n">
        <v>491.16464222</v>
      </c>
      <c r="T40" s="20" t="n">
        <v>2.5540442</v>
      </c>
      <c r="U40" s="18" t="s">
        <v>182</v>
      </c>
      <c r="V40" s="20" t="s">
        <v>182</v>
      </c>
      <c r="W40" s="18" t="n">
        <v>405.95892344</v>
      </c>
      <c r="X40" s="20" t="n">
        <v>7.6691498</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(2792.0/B46*100)</f>
        <v/>
      </c>
      <c r="D46" s="19" t="n">
        <v>20349</v>
      </c>
      <c r="E46" s="18" t="n">
        <v>398.8625241</v>
      </c>
      <c r="F46" s="20" t="n">
        <v>4.09024281</v>
      </c>
      <c r="G46" s="18" t="n">
        <v>387.47426696</v>
      </c>
      <c r="H46" s="20" t="n">
        <v>5.47518969</v>
      </c>
      <c r="I46" s="18" t="n">
        <v>400.8598804</v>
      </c>
      <c r="J46" s="20" t="n">
        <v>5.68255686</v>
      </c>
      <c r="K46" s="18" t="n">
        <v>388.83462957</v>
      </c>
      <c r="L46" s="20" t="n">
        <v>4.45495889</v>
      </c>
      <c r="M46" s="18" t="n">
        <v>384.59513485</v>
      </c>
      <c r="N46" s="20" t="n">
        <v>5.48797413</v>
      </c>
      <c r="O46" s="18" t="n">
        <v>284.46388749</v>
      </c>
      <c r="P46" s="20" t="n">
        <v>12.06045404</v>
      </c>
      <c r="Q46" s="18" t="s">
        <v>182</v>
      </c>
      <c r="R46" s="20" t="s">
        <v>182</v>
      </c>
      <c r="S46" s="18" t="s">
        <v>182</v>
      </c>
      <c r="T46" s="20" t="s">
        <v>182</v>
      </c>
      <c r="U46" s="18" t="s">
        <v>182</v>
      </c>
      <c r="V46" s="20" t="s">
        <v>182</v>
      </c>
      <c r="W46" s="18" t="n">
        <v>354.9408801</v>
      </c>
      <c r="X46" s="20" t="n">
        <v>4.12769217</v>
      </c>
    </row>
    <row r="47" spans="1:24">
      <c r="A47" s="15" t="s">
        <v>222</v>
      </c>
      <c r="B47" s="17" t="n">
        <v>5928</v>
      </c>
      <c r="C47" s="18">
        <f>(148.0/B47*100)</f>
        <v/>
      </c>
      <c r="D47" s="19" t="n">
        <v>5780</v>
      </c>
      <c r="E47" s="18" t="n">
        <v>476.18057079</v>
      </c>
      <c r="F47" s="20" t="n">
        <v>4.91408779</v>
      </c>
      <c r="G47" s="18" t="n">
        <v>466.16675851</v>
      </c>
      <c r="H47" s="20" t="n">
        <v>5.49911351</v>
      </c>
      <c r="I47" s="18" t="n">
        <v>452.78032686</v>
      </c>
      <c r="J47" s="20" t="n">
        <v>4.6613474</v>
      </c>
      <c r="K47" s="18" t="n">
        <v>436.04402953</v>
      </c>
      <c r="L47" s="20" t="n">
        <v>4.35667627</v>
      </c>
      <c r="M47" s="18" t="n">
        <v>429.73353696</v>
      </c>
      <c r="N47" s="20" t="n">
        <v>5.1379837</v>
      </c>
      <c r="O47" s="18" t="n">
        <v>351.05817057</v>
      </c>
      <c r="P47" s="20" t="n">
        <v>12.61946813</v>
      </c>
      <c r="Q47" s="18" t="s">
        <v>182</v>
      </c>
      <c r="R47" s="20" t="s">
        <v>182</v>
      </c>
      <c r="S47" s="18" t="s">
        <v>182</v>
      </c>
      <c r="T47" s="20" t="s">
        <v>182</v>
      </c>
      <c r="U47" s="18" t="s">
        <v>182</v>
      </c>
      <c r="V47" s="20" t="s">
        <v>182</v>
      </c>
      <c r="W47" s="18" t="n">
        <v>384.36282194</v>
      </c>
      <c r="X47" s="20" t="n">
        <v>4.81439206</v>
      </c>
    </row>
    <row r="48" spans="1:24">
      <c r="A48" s="15" t="s">
        <v>223</v>
      </c>
      <c r="B48" s="17" t="n">
        <v>9841</v>
      </c>
      <c r="C48" s="18">
        <f>(19.0/B48*100)</f>
        <v/>
      </c>
      <c r="D48" s="19" t="n">
        <v>9822</v>
      </c>
      <c r="E48" s="18" t="n">
        <v>546.0332975600001</v>
      </c>
      <c r="F48" s="20" t="n">
        <v>5.48988868</v>
      </c>
      <c r="G48" s="18" t="n">
        <v>549.52537396</v>
      </c>
      <c r="H48" s="20" t="n">
        <v>5.14971133</v>
      </c>
      <c r="I48" s="18" t="n">
        <v>536.45026553</v>
      </c>
      <c r="J48" s="20" t="n">
        <v>5.91047442</v>
      </c>
      <c r="K48" s="18" t="n">
        <v>494.38482216</v>
      </c>
      <c r="L48" s="20" t="n">
        <v>6.08526775</v>
      </c>
      <c r="M48" s="18" t="n">
        <v>490.87824147</v>
      </c>
      <c r="N48" s="20" t="n">
        <v>6.97584962</v>
      </c>
      <c r="O48" s="18" t="n">
        <v>379.37826934</v>
      </c>
      <c r="P48" s="20" t="n">
        <v>11.07715242</v>
      </c>
      <c r="Q48" s="18" t="s">
        <v>182</v>
      </c>
      <c r="R48" s="20" t="s">
        <v>182</v>
      </c>
      <c r="S48" s="18" t="s">
        <v>182</v>
      </c>
      <c r="T48" s="20" t="s">
        <v>182</v>
      </c>
      <c r="U48" s="18" t="s">
        <v>182</v>
      </c>
      <c r="V48" s="20" t="s">
        <v>182</v>
      </c>
      <c r="W48" s="18" t="n">
        <v>461.05689751</v>
      </c>
      <c r="X48" s="20" t="n">
        <v>22.37137208</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(1048.0/B50*100)</f>
        <v/>
      </c>
      <c r="D50" s="19" t="n">
        <v>10747</v>
      </c>
      <c r="E50" s="18" t="n">
        <v>394.01851971</v>
      </c>
      <c r="F50" s="20" t="n">
        <v>2.92181282</v>
      </c>
      <c r="G50" s="18" t="n">
        <v>402.87255985</v>
      </c>
      <c r="H50" s="20" t="n">
        <v>3.95135796</v>
      </c>
      <c r="I50" s="18" t="n">
        <v>399.34603697</v>
      </c>
      <c r="J50" s="20" t="n">
        <v>3.18567731</v>
      </c>
      <c r="K50" s="18" t="n">
        <v>399.89036757</v>
      </c>
      <c r="L50" s="20" t="n">
        <v>3.55477739</v>
      </c>
      <c r="M50" s="18" t="n">
        <v>393.59775535</v>
      </c>
      <c r="N50" s="20" t="n">
        <v>3.81639032</v>
      </c>
      <c r="O50" s="18" t="n">
        <v>309.38214635</v>
      </c>
      <c r="P50" s="20" t="n">
        <v>11.65830352</v>
      </c>
      <c r="Q50" s="18" t="s">
        <v>182</v>
      </c>
      <c r="R50" s="20" t="s">
        <v>182</v>
      </c>
      <c r="S50" s="18" t="s">
        <v>182</v>
      </c>
      <c r="T50" s="20" t="s">
        <v>182</v>
      </c>
      <c r="U50" s="18" t="s">
        <v>182</v>
      </c>
      <c r="V50" s="20" t="s">
        <v>182</v>
      </c>
      <c r="W50" s="18" t="n">
        <v>357.35587629</v>
      </c>
      <c r="X50" s="20" t="n">
        <v>8.277787549999999</v>
      </c>
    </row>
    <row r="51" spans="1:24">
      <c r="A51" s="15" t="s">
        <v>226</v>
      </c>
      <c r="B51" s="17" t="n">
        <v>6866</v>
      </c>
      <c r="C51" s="18">
        <f>(117.0/B51*100)</f>
        <v/>
      </c>
      <c r="D51" s="19" t="n">
        <v>6749</v>
      </c>
      <c r="E51" s="18" t="n">
        <v>410.05883352</v>
      </c>
      <c r="F51" s="20" t="n">
        <v>3.22025457</v>
      </c>
      <c r="G51" s="18" t="n">
        <v>413.79129733</v>
      </c>
      <c r="H51" s="20" t="n">
        <v>4.38335432</v>
      </c>
      <c r="I51" s="18" t="n">
        <v>401.52760024</v>
      </c>
      <c r="J51" s="20" t="n">
        <v>5.13038726</v>
      </c>
      <c r="K51" s="18" t="n">
        <v>402.08799861</v>
      </c>
      <c r="L51" s="20" t="n">
        <v>3.83652607</v>
      </c>
      <c r="M51" s="18" t="n">
        <v>388.84285855</v>
      </c>
      <c r="N51" s="20" t="n">
        <v>5.37653021</v>
      </c>
      <c r="O51" s="18" t="n">
        <v>338.45012167</v>
      </c>
      <c r="P51" s="20" t="n">
        <v>17.18682088</v>
      </c>
      <c r="Q51" s="18" t="s">
        <v>182</v>
      </c>
      <c r="R51" s="20" t="s">
        <v>182</v>
      </c>
      <c r="S51" s="18" t="n">
        <v>380.5422133</v>
      </c>
      <c r="T51" s="20" t="n">
        <v>4.31283207</v>
      </c>
      <c r="U51" s="18" t="s">
        <v>182</v>
      </c>
      <c r="V51" s="20" t="s">
        <v>182</v>
      </c>
      <c r="W51" s="18" t="n">
        <v>377.51714159</v>
      </c>
      <c r="X51" s="20" t="n">
        <v>4.79013994</v>
      </c>
    </row>
    <row r="52" spans="1:24">
      <c r="A52" s="15" t="s">
        <v>227</v>
      </c>
      <c r="B52" s="17" t="n">
        <v>5809</v>
      </c>
      <c r="C52" s="18">
        <f>(119.0/B52*100)</f>
        <v/>
      </c>
      <c r="D52" s="19" t="n">
        <v>5690</v>
      </c>
      <c r="E52" s="18" t="n">
        <v>478.79617756</v>
      </c>
      <c r="F52" s="20" t="n">
        <v>2.97062408</v>
      </c>
      <c r="G52" s="18" t="n">
        <v>474.15583773</v>
      </c>
      <c r="H52" s="20" t="n">
        <v>4.98152021</v>
      </c>
      <c r="I52" s="18" t="n">
        <v>458.48858424</v>
      </c>
      <c r="J52" s="20" t="n">
        <v>3.97348868</v>
      </c>
      <c r="K52" s="18" t="n">
        <v>437.09362338</v>
      </c>
      <c r="L52" s="20" t="n">
        <v>5.48437942</v>
      </c>
      <c r="M52" s="18" t="n">
        <v>438.82402093</v>
      </c>
      <c r="N52" s="20" t="n">
        <v>5.19364176</v>
      </c>
      <c r="O52" s="18" t="n">
        <v>376.4202098</v>
      </c>
      <c r="P52" s="20" t="n">
        <v>22.91895151</v>
      </c>
      <c r="Q52" s="18" t="s">
        <v>182</v>
      </c>
      <c r="R52" s="20" t="s">
        <v>182</v>
      </c>
      <c r="S52" s="18" t="s">
        <v>182</v>
      </c>
      <c r="T52" s="20" t="s">
        <v>182</v>
      </c>
      <c r="U52" s="18" t="s">
        <v>182</v>
      </c>
      <c r="V52" s="20" t="s">
        <v>182</v>
      </c>
      <c r="W52" s="18" t="n">
        <v>386.06839583</v>
      </c>
      <c r="X52" s="20" t="n">
        <v>5.84391055</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(469.0/B54*100)</f>
        <v/>
      </c>
      <c r="D54" s="19" t="n">
        <v>4271</v>
      </c>
      <c r="E54" s="18" t="n">
        <v>340.44664625</v>
      </c>
      <c r="F54" s="20" t="n">
        <v>4.57629747</v>
      </c>
      <c r="G54" s="18" t="n">
        <v>339.64667633</v>
      </c>
      <c r="H54" s="20" t="n">
        <v>5.12362903</v>
      </c>
      <c r="I54" s="18" t="n">
        <v>335.74320423</v>
      </c>
      <c r="J54" s="20" t="n">
        <v>5.44934554</v>
      </c>
      <c r="K54" s="18" t="n">
        <v>338.12190529</v>
      </c>
      <c r="L54" s="20" t="n">
        <v>3.92058898</v>
      </c>
      <c r="M54" s="18" t="n">
        <v>344.46191526</v>
      </c>
      <c r="N54" s="20" t="n">
        <v>4.45027554</v>
      </c>
      <c r="O54" s="18" t="n">
        <v>287.6604697</v>
      </c>
      <c r="P54" s="20" t="n">
        <v>9.120625710000001</v>
      </c>
      <c r="Q54" s="18" t="s">
        <v>182</v>
      </c>
      <c r="R54" s="20" t="s">
        <v>182</v>
      </c>
      <c r="S54" s="18" t="s">
        <v>182</v>
      </c>
      <c r="T54" s="20" t="s">
        <v>182</v>
      </c>
      <c r="U54" s="18" t="s">
        <v>182</v>
      </c>
      <c r="V54" s="20" t="s">
        <v>182</v>
      </c>
      <c r="W54" s="18" t="n">
        <v>288.4914673</v>
      </c>
      <c r="X54" s="20" t="n">
        <v>4.26590633</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560.6797013</v>
      </c>
      <c r="F56" s="20" t="n">
        <v>3.05376454</v>
      </c>
      <c r="G56" s="18" t="n">
        <v>552.82912646</v>
      </c>
      <c r="H56" s="20" t="n">
        <v>4.81764886</v>
      </c>
      <c r="I56" s="18" t="n">
        <v>535.7511299400001</v>
      </c>
      <c r="J56" s="20" t="n">
        <v>5.31077167</v>
      </c>
      <c r="K56" s="18" t="n">
        <v>528.23746575</v>
      </c>
      <c r="L56" s="20" t="n">
        <v>5.52009277</v>
      </c>
      <c r="M56" s="18" t="n">
        <v>498.5204807</v>
      </c>
      <c r="N56" s="20" t="n">
        <v>6.25629718</v>
      </c>
      <c r="O56" s="18" t="n">
        <v>469.66514609</v>
      </c>
      <c r="P56" s="20" t="n">
        <v>16.61451933</v>
      </c>
      <c r="Q56" s="18" t="s">
        <v>182</v>
      </c>
      <c r="R56" s="20" t="s">
        <v>182</v>
      </c>
      <c r="S56" s="18" t="s">
        <v>182</v>
      </c>
      <c r="T56" s="20" t="s">
        <v>182</v>
      </c>
      <c r="U56" s="18" t="s">
        <v>182</v>
      </c>
      <c r="V56" s="20" t="s">
        <v>182</v>
      </c>
      <c r="W56" s="18" t="n">
        <v>488.85661401</v>
      </c>
      <c r="X56" s="20" t="n">
        <v>21.18358423</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(263.0/B61*100)</f>
        <v/>
      </c>
      <c r="D61" s="19" t="n">
        <v>6262</v>
      </c>
      <c r="E61" s="18" t="n">
        <v>496.767795</v>
      </c>
      <c r="F61" s="20" t="n">
        <v>2.70312287</v>
      </c>
      <c r="G61" s="18" t="n">
        <v>488.48937913</v>
      </c>
      <c r="H61" s="20" t="n">
        <v>3.88770473</v>
      </c>
      <c r="I61" s="18" t="n">
        <v>468.49002855</v>
      </c>
      <c r="J61" s="20" t="n">
        <v>3.88225069</v>
      </c>
      <c r="K61" s="18" t="n">
        <v>462.1560808</v>
      </c>
      <c r="L61" s="20" t="n">
        <v>4.84445861</v>
      </c>
      <c r="M61" s="18" t="n">
        <v>448.03894407</v>
      </c>
      <c r="N61" s="20" t="n">
        <v>4.78541467</v>
      </c>
      <c r="O61" s="18" t="n">
        <v>412.79041495</v>
      </c>
      <c r="P61" s="20" t="n">
        <v>15.55189954</v>
      </c>
      <c r="Q61" s="18" t="s">
        <v>182</v>
      </c>
      <c r="R61" s="20" t="s">
        <v>182</v>
      </c>
      <c r="S61" s="18" t="s">
        <v>182</v>
      </c>
      <c r="T61" s="20" t="s">
        <v>182</v>
      </c>
      <c r="U61" s="18" t="s">
        <v>182</v>
      </c>
      <c r="V61" s="20" t="s">
        <v>182</v>
      </c>
      <c r="W61" s="18" t="n">
        <v>410.78059646</v>
      </c>
      <c r="X61" s="20" t="n">
        <v>8.28270416</v>
      </c>
    </row>
    <row r="62" spans="1:24">
      <c r="A62" s="15" t="s">
        <v>237</v>
      </c>
      <c r="B62" s="17" t="n">
        <v>4476</v>
      </c>
      <c r="C62" s="18">
        <f>(5.0/B62*100)</f>
        <v/>
      </c>
      <c r="D62" s="19" t="n">
        <v>4471</v>
      </c>
      <c r="E62" s="18" t="n">
        <v>553.92484869</v>
      </c>
      <c r="F62" s="20" t="n">
        <v>1.79818821</v>
      </c>
      <c r="G62" s="18" t="n">
        <v>550.12779459</v>
      </c>
      <c r="H62" s="20" t="n">
        <v>2.8633394</v>
      </c>
      <c r="I62" s="18" t="n">
        <v>534.5946876</v>
      </c>
      <c r="J62" s="20" t="n">
        <v>4.00377965</v>
      </c>
      <c r="K62" s="18" t="n">
        <v>522.71328207</v>
      </c>
      <c r="L62" s="20" t="n">
        <v>4.21543407</v>
      </c>
      <c r="M62" s="18" t="n">
        <v>505.83163348</v>
      </c>
      <c r="N62" s="20" t="n">
        <v>5.22314864</v>
      </c>
      <c r="O62" s="18" t="n">
        <v>492.5715519</v>
      </c>
      <c r="P62" s="20" t="n">
        <v>17.55575261</v>
      </c>
      <c r="Q62" s="18" t="s">
        <v>182</v>
      </c>
      <c r="R62" s="20" t="s">
        <v>182</v>
      </c>
      <c r="S62" s="18" t="s">
        <v>182</v>
      </c>
      <c r="T62" s="20" t="s">
        <v>182</v>
      </c>
      <c r="U62" s="18" t="s">
        <v>182</v>
      </c>
      <c r="V62" s="20" t="s">
        <v>182</v>
      </c>
      <c r="W62" s="18" t="n">
        <v>491.46765945</v>
      </c>
      <c r="X62" s="20" t="n">
        <v>20.63131159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(35.0/B67*100)</f>
        <v/>
      </c>
      <c r="D67" s="19" t="n">
        <v>6936</v>
      </c>
      <c r="E67" s="18" t="n">
        <v>380.76324324</v>
      </c>
      <c r="F67" s="20" t="n">
        <v>3.13396006</v>
      </c>
      <c r="G67" s="18" t="n">
        <v>399.48829675</v>
      </c>
      <c r="H67" s="20" t="n">
        <v>4.08710944</v>
      </c>
      <c r="I67" s="18" t="n">
        <v>397.80771319</v>
      </c>
      <c r="J67" s="20" t="n">
        <v>3.74241652</v>
      </c>
      <c r="K67" s="18" t="n">
        <v>400.95727511</v>
      </c>
      <c r="L67" s="20" t="n">
        <v>4.25432672</v>
      </c>
      <c r="M67" s="18" t="n">
        <v>394.21949486</v>
      </c>
      <c r="N67" s="20" t="n">
        <v>6.3957773</v>
      </c>
      <c r="O67" s="18" t="n">
        <v>303.84785217</v>
      </c>
      <c r="P67" s="20" t="n">
        <v>8.663461910000001</v>
      </c>
      <c r="Q67" s="18" t="s">
        <v>182</v>
      </c>
      <c r="R67" s="20" t="s">
        <v>182</v>
      </c>
      <c r="S67" s="18" t="s">
        <v>182</v>
      </c>
      <c r="T67" s="20" t="s">
        <v>182</v>
      </c>
      <c r="U67" s="18" t="s">
        <v>182</v>
      </c>
      <c r="V67" s="20" t="s">
        <v>182</v>
      </c>
      <c r="W67" s="18" t="n">
        <v>308.60608894</v>
      </c>
      <c r="X67" s="20" t="n">
        <v>8.680797249999999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509.30806012</v>
      </c>
      <c r="F70" s="20" t="n">
        <v>3.58014973</v>
      </c>
      <c r="G70" s="18" t="n">
        <v>509.6723485</v>
      </c>
      <c r="H70" s="20" t="n">
        <v>4.52140805</v>
      </c>
      <c r="I70" s="18" t="n">
        <v>492.53342263</v>
      </c>
      <c r="J70" s="20" t="n">
        <v>5.10484936</v>
      </c>
      <c r="K70" s="18" t="n">
        <v>494.3332297</v>
      </c>
      <c r="L70" s="20" t="n">
        <v>4.11922047</v>
      </c>
      <c r="M70" s="18" t="n">
        <v>488.49307085</v>
      </c>
      <c r="N70" s="20" t="n">
        <v>5.00140034</v>
      </c>
      <c r="O70" s="18" t="n">
        <v>454.95534387</v>
      </c>
      <c r="P70" s="20" t="n">
        <v>16.73197951</v>
      </c>
      <c r="Q70" s="18" t="s">
        <v>182</v>
      </c>
      <c r="R70" s="20" t="s">
        <v>182</v>
      </c>
      <c r="S70" s="18" t="s">
        <v>182</v>
      </c>
      <c r="T70" s="20" t="s">
        <v>182</v>
      </c>
      <c r="U70" s="18" t="s">
        <v>182</v>
      </c>
      <c r="V70" s="20" t="s">
        <v>182</v>
      </c>
      <c r="W70" s="18" t="n">
        <v>437.23814268</v>
      </c>
      <c r="X70" s="20" t="n">
        <v>7.40900684</v>
      </c>
    </row>
    <row r="71" spans="1:24">
      <c r="A71" s="15" t="s">
        <v>246</v>
      </c>
      <c r="B71" s="17" t="n">
        <v>6115</v>
      </c>
      <c r="C71" s="18">
        <f>(116.0/B71*100)</f>
        <v/>
      </c>
      <c r="D71" s="19" t="n">
        <v>5999</v>
      </c>
      <c r="E71" s="18" t="n">
        <v>581.0927137</v>
      </c>
      <c r="F71" s="20" t="n">
        <v>1.98722091</v>
      </c>
      <c r="G71" s="18" t="n">
        <v>569.44903479</v>
      </c>
      <c r="H71" s="20" t="n">
        <v>3.68379562</v>
      </c>
      <c r="I71" s="18" t="n">
        <v>536.84785291</v>
      </c>
      <c r="J71" s="20" t="n">
        <v>3.73767686</v>
      </c>
      <c r="K71" s="18" t="n">
        <v>527.51135099</v>
      </c>
      <c r="L71" s="20" t="n">
        <v>4.65071842</v>
      </c>
      <c r="M71" s="18" t="n">
        <v>520.09602136</v>
      </c>
      <c r="N71" s="20" t="n">
        <v>7.14461721</v>
      </c>
      <c r="O71" s="18" t="n">
        <v>478.19921099</v>
      </c>
      <c r="P71" s="20" t="n">
        <v>17.49214051</v>
      </c>
      <c r="Q71" s="18" t="s">
        <v>182</v>
      </c>
      <c r="R71" s="20" t="s">
        <v>182</v>
      </c>
      <c r="S71" s="18" t="s">
        <v>182</v>
      </c>
      <c r="T71" s="20" t="s">
        <v>182</v>
      </c>
      <c r="U71" s="18" t="s">
        <v>182</v>
      </c>
      <c r="V71" s="20" t="s">
        <v>182</v>
      </c>
      <c r="W71" s="18" t="n">
        <v>499.38098529</v>
      </c>
      <c r="X71" s="20" t="n">
        <v>14.03777997</v>
      </c>
    </row>
    <row r="72" spans="1:24">
      <c r="A72" s="15" t="s">
        <v>247</v>
      </c>
      <c r="B72" s="17" t="n">
        <v>7708</v>
      </c>
      <c r="C72" s="18">
        <f>(8.0/B72*100)</f>
        <v/>
      </c>
      <c r="D72" s="19" t="n">
        <v>7700</v>
      </c>
      <c r="E72" s="18" t="n">
        <v>556.5844482</v>
      </c>
      <c r="F72" s="20" t="n">
        <v>3.18975009</v>
      </c>
      <c r="G72" s="18" t="n">
        <v>555.0937781600001</v>
      </c>
      <c r="H72" s="20" t="n">
        <v>4.33012148</v>
      </c>
      <c r="I72" s="18" t="n">
        <v>533.15379502</v>
      </c>
      <c r="J72" s="20" t="n">
        <v>4.63717898</v>
      </c>
      <c r="K72" s="18" t="n">
        <v>498.29272409</v>
      </c>
      <c r="L72" s="20" t="n">
        <v>5.98307723</v>
      </c>
      <c r="M72" s="18" t="n">
        <v>482.90097486</v>
      </c>
      <c r="N72" s="20" t="n">
        <v>5.51823499</v>
      </c>
      <c r="O72" s="18" t="n">
        <v>397.26229727</v>
      </c>
      <c r="P72" s="20" t="n">
        <v>19.0006931</v>
      </c>
      <c r="Q72" s="18" t="s">
        <v>182</v>
      </c>
      <c r="R72" s="20" t="s">
        <v>182</v>
      </c>
      <c r="S72" s="18" t="s">
        <v>182</v>
      </c>
      <c r="T72" s="20" t="s">
        <v>182</v>
      </c>
      <c r="U72" s="18" t="s">
        <v>182</v>
      </c>
      <c r="V72" s="20" t="s">
        <v>182</v>
      </c>
      <c r="W72" s="18" t="n">
        <v>473.11646284</v>
      </c>
      <c r="X72" s="20" t="n">
        <v>18.35226974</v>
      </c>
    </row>
    <row r="73" spans="1:24">
      <c r="A73" s="15" t="s">
        <v>248</v>
      </c>
      <c r="B73" s="17" t="n">
        <v>8249</v>
      </c>
      <c r="C73" s="18">
        <f>(236.0/B73*100)</f>
        <v/>
      </c>
      <c r="D73" s="19" t="n">
        <v>8013</v>
      </c>
      <c r="E73" s="18" t="n">
        <v>431.07041335</v>
      </c>
      <c r="F73" s="20" t="n">
        <v>4.6891216</v>
      </c>
      <c r="G73" s="18" t="n">
        <v>427.77851979</v>
      </c>
      <c r="H73" s="20" t="n">
        <v>4.6856435</v>
      </c>
      <c r="I73" s="18" t="n">
        <v>416.76823852</v>
      </c>
      <c r="J73" s="20" t="n">
        <v>4.12465511</v>
      </c>
      <c r="K73" s="18" t="n">
        <v>406.9464897</v>
      </c>
      <c r="L73" s="20" t="n">
        <v>4.23703834</v>
      </c>
      <c r="M73" s="18" t="n">
        <v>407.6782508</v>
      </c>
      <c r="N73" s="20" t="n">
        <v>3.79125092</v>
      </c>
      <c r="O73" s="18" t="n">
        <v>373.56292305</v>
      </c>
      <c r="P73" s="20" t="n">
        <v>8.33863586</v>
      </c>
      <c r="Q73" s="18" t="s">
        <v>182</v>
      </c>
      <c r="R73" s="20" t="s">
        <v>182</v>
      </c>
      <c r="S73" s="18" t="s">
        <v>182</v>
      </c>
      <c r="T73" s="20" t="s">
        <v>182</v>
      </c>
      <c r="U73" s="18" t="s">
        <v>182</v>
      </c>
      <c r="V73" s="20" t="s">
        <v>182</v>
      </c>
      <c r="W73" s="18" t="n">
        <v>375.58929532</v>
      </c>
      <c r="X73" s="20" t="n">
        <v>10.08760256</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(277.0/B77*100)</f>
        <v/>
      </c>
      <c r="D77" s="19" t="n">
        <v>5785</v>
      </c>
      <c r="E77" s="18" t="n">
        <v>444.42288749</v>
      </c>
      <c r="F77" s="20" t="n">
        <v>3.26455409</v>
      </c>
      <c r="G77" s="18" t="n">
        <v>440.22229836</v>
      </c>
      <c r="H77" s="20" t="n">
        <v>4.80834663</v>
      </c>
      <c r="I77" s="18" t="n">
        <v>441.58202631</v>
      </c>
      <c r="J77" s="20" t="n">
        <v>6.02966191</v>
      </c>
      <c r="K77" s="18" t="n">
        <v>412.10957124</v>
      </c>
      <c r="L77" s="20" t="n">
        <v>3.78502942</v>
      </c>
      <c r="M77" s="18" t="n">
        <v>398.42716929</v>
      </c>
      <c r="N77" s="20" t="n">
        <v>5.44512126</v>
      </c>
      <c r="O77" s="18" t="n">
        <v>351.09429102</v>
      </c>
      <c r="P77" s="20" t="n">
        <v>14.79109672</v>
      </c>
      <c r="Q77" s="18" t="s">
        <v>182</v>
      </c>
      <c r="R77" s="20" t="s">
        <v>182</v>
      </c>
      <c r="S77" s="18" t="s">
        <v>182</v>
      </c>
      <c r="T77" s="20" t="s">
        <v>182</v>
      </c>
      <c r="U77" s="18" t="s">
        <v>182</v>
      </c>
      <c r="V77" s="20" t="s">
        <v>182</v>
      </c>
      <c r="W77" s="18" t="n">
        <v>359.66048069</v>
      </c>
      <c r="X77" s="20" t="n">
        <v>3.80639135</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327</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(1194.0/B7*100)</f>
        <v/>
      </c>
      <c r="D7" s="19" t="n">
        <v>13336</v>
      </c>
      <c r="E7" s="18" t="n">
        <v>506.07567702</v>
      </c>
      <c r="F7" s="20" t="n">
        <v>3.33378785</v>
      </c>
      <c r="G7" s="18" t="n">
        <v>521.18600084</v>
      </c>
      <c r="H7" s="20" t="n">
        <v>2.68238462</v>
      </c>
      <c r="I7" s="18" t="n">
        <v>496.93302839</v>
      </c>
      <c r="J7" s="20" t="n">
        <v>2.636233</v>
      </c>
      <c r="K7" s="18" t="n">
        <v>470.04990686</v>
      </c>
      <c r="L7" s="20" t="n">
        <v>3.54166352</v>
      </c>
      <c r="M7" s="18" t="n">
        <v>443.92228882</v>
      </c>
      <c r="N7" s="20" t="n">
        <v>4.3469108</v>
      </c>
      <c r="O7" s="18" t="n">
        <v>388.11866311</v>
      </c>
      <c r="P7" s="20" t="n">
        <v>15.08149247</v>
      </c>
      <c r="Q7" s="18" t="s">
        <v>182</v>
      </c>
      <c r="R7" s="20" t="s">
        <v>182</v>
      </c>
      <c r="S7" s="18" t="s">
        <v>182</v>
      </c>
      <c r="T7" s="20" t="s">
        <v>182</v>
      </c>
      <c r="U7" s="18" t="s">
        <v>182</v>
      </c>
      <c r="V7" s="20" t="s">
        <v>182</v>
      </c>
      <c r="W7" s="18" t="n">
        <v>444.08028159</v>
      </c>
      <c r="X7" s="20" t="n">
        <v>6.07614022</v>
      </c>
    </row>
    <row r="8" spans="1:24">
      <c r="A8" s="15" t="s">
        <v>183</v>
      </c>
      <c r="B8" s="17" t="n">
        <v>7007</v>
      </c>
      <c r="C8" s="18">
        <f>(143.0/B8*100)</f>
        <v/>
      </c>
      <c r="D8" s="19" t="n">
        <v>6864</v>
      </c>
      <c r="E8" s="18" t="n">
        <v>493.69859712</v>
      </c>
      <c r="F8" s="20" t="n">
        <v>4.26941847</v>
      </c>
      <c r="G8" s="18" t="n">
        <v>531.55624409</v>
      </c>
      <c r="H8" s="20" t="n">
        <v>3.03441647</v>
      </c>
      <c r="I8" s="18" t="n">
        <v>507.56326743</v>
      </c>
      <c r="J8" s="20" t="n">
        <v>3.98896563</v>
      </c>
      <c r="K8" s="18" t="n">
        <v>488.83864452</v>
      </c>
      <c r="L8" s="20" t="n">
        <v>5.29374085</v>
      </c>
      <c r="M8" s="18" t="n">
        <v>450.71221461</v>
      </c>
      <c r="N8" s="20" t="n">
        <v>4.50748017</v>
      </c>
      <c r="O8" s="18" t="n">
        <v>431.33135579</v>
      </c>
      <c r="P8" s="20" t="n">
        <v>28.63360248</v>
      </c>
      <c r="Q8" s="18" t="s">
        <v>182</v>
      </c>
      <c r="R8" s="20" t="s">
        <v>182</v>
      </c>
      <c r="S8" s="18" t="n">
        <v>301.63126691</v>
      </c>
      <c r="T8" s="20" t="n">
        <v>25.14921031</v>
      </c>
      <c r="U8" s="18" t="s">
        <v>182</v>
      </c>
      <c r="V8" s="20" t="s">
        <v>182</v>
      </c>
      <c r="W8" s="18" t="n">
        <v>416.44106017</v>
      </c>
      <c r="X8" s="20" t="n">
        <v>7.61053624</v>
      </c>
    </row>
    <row r="9" spans="1:24">
      <c r="A9" s="15" t="s">
        <v>184</v>
      </c>
      <c r="B9" s="17" t="n">
        <v>9651</v>
      </c>
      <c r="C9" s="18">
        <f>(547.0/B9*100)</f>
        <v/>
      </c>
      <c r="D9" s="19" t="n">
        <v>9104</v>
      </c>
      <c r="E9" s="18" t="n">
        <v>516.0382253</v>
      </c>
      <c r="F9" s="20" t="n">
        <v>4.22872795</v>
      </c>
      <c r="G9" s="18" t="n">
        <v>544.23059789</v>
      </c>
      <c r="H9" s="20" t="n">
        <v>2.74078326</v>
      </c>
      <c r="I9" s="18" t="n">
        <v>521.41944595</v>
      </c>
      <c r="J9" s="20" t="n">
        <v>3.28625344</v>
      </c>
      <c r="K9" s="18" t="n">
        <v>500.31152359</v>
      </c>
      <c r="L9" s="20" t="n">
        <v>3.31654911</v>
      </c>
      <c r="M9" s="18" t="n">
        <v>472.75617905</v>
      </c>
      <c r="N9" s="20" t="n">
        <v>3.72288513</v>
      </c>
      <c r="O9" s="18" t="n">
        <v>434.12804464</v>
      </c>
      <c r="P9" s="20" t="n">
        <v>42.04427122</v>
      </c>
      <c r="Q9" s="18" t="s">
        <v>182</v>
      </c>
      <c r="R9" s="20" t="s">
        <v>182</v>
      </c>
      <c r="S9" s="18" t="n">
        <v>357.98454354</v>
      </c>
      <c r="T9" s="20" t="n">
        <v>11.51846445</v>
      </c>
      <c r="U9" s="18" t="s">
        <v>182</v>
      </c>
      <c r="V9" s="20" t="s">
        <v>182</v>
      </c>
      <c r="W9" s="18" t="n">
        <v>425.75911245</v>
      </c>
      <c r="X9" s="20" t="n">
        <v>6.44412226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(114.0/B11*100)</f>
        <v/>
      </c>
      <c r="D11" s="19" t="n">
        <v>6939</v>
      </c>
      <c r="E11" s="18" t="n">
        <v>415.10452441</v>
      </c>
      <c r="F11" s="20" t="n">
        <v>4.1353807</v>
      </c>
      <c r="G11" s="18" t="n">
        <v>447.81068856</v>
      </c>
      <c r="H11" s="20" t="n">
        <v>3.47070798</v>
      </c>
      <c r="I11" s="18" t="n">
        <v>433.81147995</v>
      </c>
      <c r="J11" s="20" t="n">
        <v>3.90618865</v>
      </c>
      <c r="K11" s="18" t="n">
        <v>419.66494461</v>
      </c>
      <c r="L11" s="20" t="n">
        <v>3.73129654</v>
      </c>
      <c r="M11" s="18" t="n">
        <v>406.5734376</v>
      </c>
      <c r="N11" s="20" t="n">
        <v>4.36896889</v>
      </c>
      <c r="O11" s="18" t="n">
        <v>327.62067624</v>
      </c>
      <c r="P11" s="20" t="n">
        <v>23.85874784</v>
      </c>
      <c r="Q11" s="18" t="s">
        <v>182</v>
      </c>
      <c r="R11" s="20" t="s">
        <v>182</v>
      </c>
      <c r="S11" s="18" t="s">
        <v>182</v>
      </c>
      <c r="T11" s="20" t="s">
        <v>182</v>
      </c>
      <c r="U11" s="18" t="s">
        <v>182</v>
      </c>
      <c r="V11" s="20" t="s">
        <v>182</v>
      </c>
      <c r="W11" s="18" t="n">
        <v>374.43784905</v>
      </c>
      <c r="X11" s="20" t="n">
        <v>7.56834881</v>
      </c>
    </row>
    <row r="12" spans="1:24">
      <c r="A12" s="15" t="s">
        <v>187</v>
      </c>
      <c r="B12" s="17" t="n">
        <v>6894</v>
      </c>
      <c r="C12" s="18">
        <f>(127.0/B12*100)</f>
        <v/>
      </c>
      <c r="D12" s="19" t="n">
        <v>6767</v>
      </c>
      <c r="E12" s="18" t="n">
        <v>499.86310082</v>
      </c>
      <c r="F12" s="20" t="n">
        <v>4.0099289</v>
      </c>
      <c r="G12" s="18" t="n">
        <v>524.06851112</v>
      </c>
      <c r="H12" s="20" t="n">
        <v>3.16837413</v>
      </c>
      <c r="I12" s="18" t="n">
        <v>504.43766484</v>
      </c>
      <c r="J12" s="20" t="n">
        <v>3.01586233</v>
      </c>
      <c r="K12" s="18" t="n">
        <v>483.78723673</v>
      </c>
      <c r="L12" s="20" t="n">
        <v>3.99525101</v>
      </c>
      <c r="M12" s="18" t="n">
        <v>470.3739384</v>
      </c>
      <c r="N12" s="20" t="n">
        <v>4.08519807</v>
      </c>
      <c r="O12" s="18" t="n">
        <v>428.30653466</v>
      </c>
      <c r="P12" s="20" t="n">
        <v>25.45177241</v>
      </c>
      <c r="Q12" s="18" t="s">
        <v>182</v>
      </c>
      <c r="R12" s="20" t="s">
        <v>182</v>
      </c>
      <c r="S12" s="18" t="n">
        <v>340.98506961</v>
      </c>
      <c r="T12" s="20" t="n">
        <v>12.52444664</v>
      </c>
      <c r="U12" s="18" t="s">
        <v>182</v>
      </c>
      <c r="V12" s="20" t="s">
        <v>182</v>
      </c>
      <c r="W12" s="18" t="n">
        <v>412.65005501</v>
      </c>
      <c r="X12" s="20" t="n">
        <v>7.70402585</v>
      </c>
    </row>
    <row r="13" spans="1:24">
      <c r="A13" s="15" t="s">
        <v>188</v>
      </c>
      <c r="B13" s="17" t="n">
        <v>7161</v>
      </c>
      <c r="C13" s="18">
        <f>(315.0/B13*100)</f>
        <v/>
      </c>
      <c r="D13" s="19" t="n">
        <v>6846</v>
      </c>
      <c r="E13" s="18" t="n">
        <v>512.86375063</v>
      </c>
      <c r="F13" s="20" t="n">
        <v>4.04994614</v>
      </c>
      <c r="G13" s="18" t="n">
        <v>534.28548501</v>
      </c>
      <c r="H13" s="20" t="n">
        <v>2.68406501</v>
      </c>
      <c r="I13" s="18" t="n">
        <v>524.45001929</v>
      </c>
      <c r="J13" s="20" t="n">
        <v>3.03610472</v>
      </c>
      <c r="K13" s="18" t="n">
        <v>494.51679194</v>
      </c>
      <c r="L13" s="20" t="n">
        <v>4.21990292</v>
      </c>
      <c r="M13" s="18" t="n">
        <v>474.26551137</v>
      </c>
      <c r="N13" s="20" t="n">
        <v>5.53662519</v>
      </c>
      <c r="O13" s="18" t="n">
        <v>403.46505939</v>
      </c>
      <c r="P13" s="20" t="n">
        <v>16.7949963</v>
      </c>
      <c r="Q13" s="18" t="s">
        <v>182</v>
      </c>
      <c r="R13" s="20" t="s">
        <v>182</v>
      </c>
      <c r="S13" s="18" t="n">
        <v>447.51533769</v>
      </c>
      <c r="T13" s="20" t="n">
        <v>5.97365007</v>
      </c>
      <c r="U13" s="18" t="s">
        <v>182</v>
      </c>
      <c r="V13" s="20" t="s">
        <v>182</v>
      </c>
      <c r="W13" s="18" t="n">
        <v>438.53704063</v>
      </c>
      <c r="X13" s="20" t="n">
        <v>6.423892</v>
      </c>
    </row>
    <row r="14" spans="1:24">
      <c r="A14" s="15" t="s">
        <v>189</v>
      </c>
      <c r="B14" s="17" t="n">
        <v>5587</v>
      </c>
      <c r="C14" s="18">
        <f>(192.0/B14*100)</f>
        <v/>
      </c>
      <c r="D14" s="19" t="n">
        <v>5395</v>
      </c>
      <c r="E14" s="18" t="n">
        <v>524.64573011</v>
      </c>
      <c r="F14" s="20" t="n">
        <v>3.89833861</v>
      </c>
      <c r="G14" s="18" t="n">
        <v>541.0383455</v>
      </c>
      <c r="H14" s="20" t="n">
        <v>2.82898831</v>
      </c>
      <c r="I14" s="18" t="n">
        <v>519.64216025</v>
      </c>
      <c r="J14" s="20" t="n">
        <v>2.86278716</v>
      </c>
      <c r="K14" s="18" t="n">
        <v>500.52893643</v>
      </c>
      <c r="L14" s="20" t="n">
        <v>3.74445377</v>
      </c>
      <c r="M14" s="18" t="n">
        <v>477.01594523</v>
      </c>
      <c r="N14" s="20" t="n">
        <v>4.67585169</v>
      </c>
      <c r="O14" s="18" t="n">
        <v>422.7798821</v>
      </c>
      <c r="P14" s="20" t="n">
        <v>14.90176457</v>
      </c>
      <c r="Q14" s="18" t="s">
        <v>182</v>
      </c>
      <c r="R14" s="20" t="s">
        <v>182</v>
      </c>
      <c r="S14" s="18" t="s">
        <v>182</v>
      </c>
      <c r="T14" s="20" t="s">
        <v>182</v>
      </c>
      <c r="U14" s="18" t="s">
        <v>182</v>
      </c>
      <c r="V14" s="20" t="s">
        <v>182</v>
      </c>
      <c r="W14" s="18" t="n">
        <v>463.50686849</v>
      </c>
      <c r="X14" s="20" t="n">
        <v>11.25026414</v>
      </c>
    </row>
    <row r="15" spans="1:24">
      <c r="A15" s="15" t="s">
        <v>190</v>
      </c>
      <c r="B15" s="17" t="n">
        <v>5882</v>
      </c>
      <c r="C15" s="18">
        <f>(145.0/B15*100)</f>
        <v/>
      </c>
      <c r="D15" s="19" t="n">
        <v>5737</v>
      </c>
      <c r="E15" s="18" t="n">
        <v>502.6617328</v>
      </c>
      <c r="F15" s="20" t="n">
        <v>5.22543955</v>
      </c>
      <c r="G15" s="18" t="n">
        <v>534.0392169199999</v>
      </c>
      <c r="H15" s="20" t="n">
        <v>2.88717782</v>
      </c>
      <c r="I15" s="18" t="n">
        <v>514.73019995</v>
      </c>
      <c r="J15" s="20" t="n">
        <v>2.89182626</v>
      </c>
      <c r="K15" s="18" t="n">
        <v>496.46776792</v>
      </c>
      <c r="L15" s="20" t="n">
        <v>3.28749308</v>
      </c>
      <c r="M15" s="18" t="n">
        <v>482.68682964</v>
      </c>
      <c r="N15" s="20" t="n">
        <v>4.24347629</v>
      </c>
      <c r="O15" s="18" t="n">
        <v>390.64671061</v>
      </c>
      <c r="P15" s="20" t="n">
        <v>25.21597104</v>
      </c>
      <c r="Q15" s="18" t="s">
        <v>182</v>
      </c>
      <c r="R15" s="20" t="s">
        <v>182</v>
      </c>
      <c r="S15" s="18" t="n">
        <v>368.85220715</v>
      </c>
      <c r="T15" s="20" t="n">
        <v>14.5875493</v>
      </c>
      <c r="U15" s="18" t="s">
        <v>182</v>
      </c>
      <c r="V15" s="20" t="s">
        <v>182</v>
      </c>
      <c r="W15" s="18" t="n">
        <v>454.75371238</v>
      </c>
      <c r="X15" s="20" t="n">
        <v>9.017025540000001</v>
      </c>
    </row>
    <row r="16" spans="1:24">
      <c r="A16" s="15" t="s">
        <v>191</v>
      </c>
      <c r="B16" s="17" t="n">
        <v>6108</v>
      </c>
      <c r="C16" s="18">
        <f>(258.0/B16*100)</f>
        <v/>
      </c>
      <c r="D16" s="19" t="n">
        <v>5850</v>
      </c>
      <c r="E16" s="18" t="n">
        <v>499.94651012</v>
      </c>
      <c r="F16" s="20" t="n">
        <v>4.97468967</v>
      </c>
      <c r="G16" s="18" t="n">
        <v>530.73144827</v>
      </c>
      <c r="H16" s="20" t="n">
        <v>2.80719755</v>
      </c>
      <c r="I16" s="18" t="n">
        <v>513.76018017</v>
      </c>
      <c r="J16" s="20" t="n">
        <v>3.50409418</v>
      </c>
      <c r="K16" s="18" t="n">
        <v>485.85155259</v>
      </c>
      <c r="L16" s="20" t="n">
        <v>3.57005628</v>
      </c>
      <c r="M16" s="18" t="n">
        <v>462.40657013</v>
      </c>
      <c r="N16" s="20" t="n">
        <v>3.75768537</v>
      </c>
      <c r="O16" s="18" t="n">
        <v>357.17090442</v>
      </c>
      <c r="P16" s="20" t="n">
        <v>17.03892866</v>
      </c>
      <c r="Q16" s="18" t="s">
        <v>182</v>
      </c>
      <c r="R16" s="20" t="s">
        <v>182</v>
      </c>
      <c r="S16" s="18" t="s">
        <v>182</v>
      </c>
      <c r="T16" s="20" t="s">
        <v>182</v>
      </c>
      <c r="U16" s="18" t="s">
        <v>182</v>
      </c>
      <c r="V16" s="20" t="s">
        <v>182</v>
      </c>
      <c r="W16" s="18" t="n">
        <v>401.29025083</v>
      </c>
      <c r="X16" s="20" t="n">
        <v>7.26971049</v>
      </c>
    </row>
    <row r="17" spans="1:24">
      <c r="A17" s="15" t="s">
        <v>192</v>
      </c>
      <c r="B17" s="17" t="n">
        <v>6504</v>
      </c>
      <c r="C17" s="18">
        <f>(784.0/B17*100)</f>
        <v/>
      </c>
      <c r="D17" s="19" t="n">
        <v>5720</v>
      </c>
      <c r="E17" s="18" t="n">
        <v>521.27242124</v>
      </c>
      <c r="F17" s="20" t="n">
        <v>3.87255662</v>
      </c>
      <c r="G17" s="18" t="n">
        <v>528.61251384</v>
      </c>
      <c r="H17" s="20" t="n">
        <v>3.22150981</v>
      </c>
      <c r="I17" s="18" t="n">
        <v>520.07645417</v>
      </c>
      <c r="J17" s="20" t="n">
        <v>3.7721088</v>
      </c>
      <c r="K17" s="18" t="n">
        <v>498.56806745</v>
      </c>
      <c r="L17" s="20" t="n">
        <v>5.92055413</v>
      </c>
      <c r="M17" s="18" t="n">
        <v>463.66275812</v>
      </c>
      <c r="N17" s="20" t="n">
        <v>5.12916854</v>
      </c>
      <c r="O17" s="18" t="s">
        <v>182</v>
      </c>
      <c r="P17" s="20" t="s">
        <v>182</v>
      </c>
      <c r="Q17" s="18" t="s">
        <v>182</v>
      </c>
      <c r="R17" s="20" t="s">
        <v>182</v>
      </c>
      <c r="S17" s="18" t="n">
        <v>362.96139732</v>
      </c>
      <c r="T17" s="20" t="n">
        <v>12.64520278</v>
      </c>
      <c r="U17" s="18" t="s">
        <v>182</v>
      </c>
      <c r="V17" s="20" t="s">
        <v>182</v>
      </c>
      <c r="W17" s="18" t="n">
        <v>441.1805621</v>
      </c>
      <c r="X17" s="20" t="n">
        <v>8.60190225</v>
      </c>
    </row>
    <row r="18" spans="1:24">
      <c r="A18" s="15" t="s">
        <v>193</v>
      </c>
      <c r="B18" s="17" t="n">
        <v>5532</v>
      </c>
      <c r="C18" s="18">
        <f>(39.0/B18*100)</f>
        <v/>
      </c>
      <c r="D18" s="19" t="n">
        <v>5493</v>
      </c>
      <c r="E18" s="18" t="n">
        <v>460.43673537</v>
      </c>
      <c r="F18" s="20" t="n">
        <v>5.03481403</v>
      </c>
      <c r="G18" s="18" t="n">
        <v>477.01780996</v>
      </c>
      <c r="H18" s="20" t="n">
        <v>4.80768935</v>
      </c>
      <c r="I18" s="18" t="n">
        <v>461.99426984</v>
      </c>
      <c r="J18" s="20" t="n">
        <v>4.55950099</v>
      </c>
      <c r="K18" s="18" t="n">
        <v>455.49858019</v>
      </c>
      <c r="L18" s="20" t="n">
        <v>4.49332844</v>
      </c>
      <c r="M18" s="18" t="n">
        <v>436.46526897</v>
      </c>
      <c r="N18" s="20" t="n">
        <v>4.67151224</v>
      </c>
      <c r="O18" s="18" t="n">
        <v>358.73236946</v>
      </c>
      <c r="P18" s="20" t="n">
        <v>16.39771243</v>
      </c>
      <c r="Q18" s="18" t="s">
        <v>182</v>
      </c>
      <c r="R18" s="20" t="s">
        <v>182</v>
      </c>
      <c r="S18" s="18" t="s">
        <v>182</v>
      </c>
      <c r="T18" s="20" t="s">
        <v>182</v>
      </c>
      <c r="U18" s="18" t="s">
        <v>182</v>
      </c>
      <c r="V18" s="20" t="s">
        <v>182</v>
      </c>
      <c r="W18" s="18" t="n">
        <v>397.39123093</v>
      </c>
      <c r="X18" s="20" t="n">
        <v>7.43713446</v>
      </c>
    </row>
    <row r="19" spans="1:24">
      <c r="A19" s="15" t="s">
        <v>194</v>
      </c>
      <c r="B19" s="17" t="n">
        <v>5658</v>
      </c>
      <c r="C19" s="18">
        <f>(137.0/B19*100)</f>
        <v/>
      </c>
      <c r="D19" s="19" t="n">
        <v>5521</v>
      </c>
      <c r="E19" s="18" t="n">
        <v>479.29643373</v>
      </c>
      <c r="F19" s="20" t="n">
        <v>5.33029786</v>
      </c>
      <c r="G19" s="18" t="n">
        <v>511.68835762</v>
      </c>
      <c r="H19" s="20" t="n">
        <v>3.51064952</v>
      </c>
      <c r="I19" s="18" t="n">
        <v>484.37603115</v>
      </c>
      <c r="J19" s="20" t="n">
        <v>3.38850637</v>
      </c>
      <c r="K19" s="18" t="n">
        <v>464.07728024</v>
      </c>
      <c r="L19" s="20" t="n">
        <v>4.17279417</v>
      </c>
      <c r="M19" s="18" t="n">
        <v>443.00186688</v>
      </c>
      <c r="N19" s="20" t="n">
        <v>4.91421773</v>
      </c>
      <c r="O19" s="18" t="n">
        <v>385.76858232</v>
      </c>
      <c r="P19" s="20" t="n">
        <v>18.33358349</v>
      </c>
      <c r="Q19" s="18" t="s">
        <v>182</v>
      </c>
      <c r="R19" s="20" t="s">
        <v>182</v>
      </c>
      <c r="S19" s="18" t="s">
        <v>182</v>
      </c>
      <c r="T19" s="20" t="s">
        <v>182</v>
      </c>
      <c r="U19" s="18" t="s">
        <v>182</v>
      </c>
      <c r="V19" s="20" t="s">
        <v>182</v>
      </c>
      <c r="W19" s="18" t="n">
        <v>393.26829797</v>
      </c>
      <c r="X19" s="20" t="n">
        <v>7.66826285</v>
      </c>
    </row>
    <row r="20" spans="1:24">
      <c r="A20" s="15" t="s">
        <v>195</v>
      </c>
      <c r="B20" s="17" t="n">
        <v>3371</v>
      </c>
      <c r="C20" s="18">
        <f>(81.0/B20*100)</f>
        <v/>
      </c>
      <c r="D20" s="19" t="n">
        <v>3290</v>
      </c>
      <c r="E20" s="18" t="n">
        <v>477.32355878</v>
      </c>
      <c r="F20" s="20" t="n">
        <v>5.25326619</v>
      </c>
      <c r="G20" s="18" t="n">
        <v>515.8443311</v>
      </c>
      <c r="H20" s="20" t="n">
        <v>3.41493802</v>
      </c>
      <c r="I20" s="18" t="n">
        <v>494.36864194</v>
      </c>
      <c r="J20" s="20" t="n">
        <v>3.53281409</v>
      </c>
      <c r="K20" s="18" t="n">
        <v>467.2772639</v>
      </c>
      <c r="L20" s="20" t="n">
        <v>5.26452776</v>
      </c>
      <c r="M20" s="18" t="n">
        <v>440.66889366</v>
      </c>
      <c r="N20" s="20" t="n">
        <v>6.39324287</v>
      </c>
      <c r="O20" s="18" t="s">
        <v>182</v>
      </c>
      <c r="P20" s="20" t="s">
        <v>182</v>
      </c>
      <c r="Q20" s="18" t="s">
        <v>182</v>
      </c>
      <c r="R20" s="20" t="s">
        <v>182</v>
      </c>
      <c r="S20" s="18" t="s">
        <v>182</v>
      </c>
      <c r="T20" s="20" t="s">
        <v>182</v>
      </c>
      <c r="U20" s="18" t="s">
        <v>182</v>
      </c>
      <c r="V20" s="20" t="s">
        <v>182</v>
      </c>
      <c r="W20" s="18" t="n">
        <v>417.07315491</v>
      </c>
      <c r="X20" s="20" t="n">
        <v>11.61119456</v>
      </c>
    </row>
    <row r="21" spans="1:24">
      <c r="A21" s="15" t="s">
        <v>196</v>
      </c>
      <c r="B21" s="17" t="n">
        <v>5741</v>
      </c>
      <c r="C21" s="18">
        <f>(79.0/B21*100)</f>
        <v/>
      </c>
      <c r="D21" s="19" t="n">
        <v>5662</v>
      </c>
      <c r="E21" s="18" t="n">
        <v>496.88220455</v>
      </c>
      <c r="F21" s="20" t="n">
        <v>5.5377912</v>
      </c>
      <c r="G21" s="18" t="n">
        <v>526.13691438</v>
      </c>
      <c r="H21" s="20" t="n">
        <v>2.48003716</v>
      </c>
      <c r="I21" s="18" t="n">
        <v>506.05963201</v>
      </c>
      <c r="J21" s="20" t="n">
        <v>2.6852457</v>
      </c>
      <c r="K21" s="18" t="n">
        <v>493.15157796</v>
      </c>
      <c r="L21" s="20" t="n">
        <v>3.23450729</v>
      </c>
      <c r="M21" s="18" t="n">
        <v>461.01413525</v>
      </c>
      <c r="N21" s="20" t="n">
        <v>4.51032079</v>
      </c>
      <c r="O21" s="18" t="n">
        <v>424.8487347</v>
      </c>
      <c r="P21" s="20" t="n">
        <v>29.04056888</v>
      </c>
      <c r="Q21" s="18" t="s">
        <v>182</v>
      </c>
      <c r="R21" s="20" t="s">
        <v>182</v>
      </c>
      <c r="S21" s="18" t="s">
        <v>182</v>
      </c>
      <c r="T21" s="20" t="s">
        <v>182</v>
      </c>
      <c r="U21" s="18" t="s">
        <v>182</v>
      </c>
      <c r="V21" s="20" t="s">
        <v>182</v>
      </c>
      <c r="W21" s="18" t="n">
        <v>446.46224491</v>
      </c>
      <c r="X21" s="20" t="n">
        <v>9.21717364</v>
      </c>
    </row>
    <row r="22" spans="1:24">
      <c r="A22" s="15" t="s">
        <v>197</v>
      </c>
      <c r="B22" s="17" t="n">
        <v>6598</v>
      </c>
      <c r="C22" s="18">
        <f>(100.0/B22*100)</f>
        <v/>
      </c>
      <c r="D22" s="19" t="n">
        <v>6498</v>
      </c>
      <c r="E22" s="18" t="n">
        <v>478.18504747</v>
      </c>
      <c r="F22" s="20" t="n">
        <v>12.69157801</v>
      </c>
      <c r="G22" s="18" t="n">
        <v>502.80236703</v>
      </c>
      <c r="H22" s="20" t="n">
        <v>4.30649691</v>
      </c>
      <c r="I22" s="18" t="n">
        <v>488.94163931</v>
      </c>
      <c r="J22" s="20" t="n">
        <v>4.93369122</v>
      </c>
      <c r="K22" s="18" t="n">
        <v>464.10624268</v>
      </c>
      <c r="L22" s="20" t="n">
        <v>4.61348315</v>
      </c>
      <c r="M22" s="18" t="n">
        <v>457.02432025</v>
      </c>
      <c r="N22" s="20" t="n">
        <v>5.37952822</v>
      </c>
      <c r="O22" s="18" t="n">
        <v>353.48150344</v>
      </c>
      <c r="P22" s="20" t="n">
        <v>10.04320883</v>
      </c>
      <c r="Q22" s="18" t="s">
        <v>182</v>
      </c>
      <c r="R22" s="20" t="s">
        <v>182</v>
      </c>
      <c r="S22" s="18" t="n">
        <v>465.3184081</v>
      </c>
      <c r="T22" s="20" t="n">
        <v>9.52311205</v>
      </c>
      <c r="U22" s="18" t="s">
        <v>182</v>
      </c>
      <c r="V22" s="20" t="s">
        <v>182</v>
      </c>
      <c r="W22" s="18" t="n">
        <v>384.50420846</v>
      </c>
      <c r="X22" s="20" t="n">
        <v>7.5863811</v>
      </c>
    </row>
    <row r="23" spans="1:24">
      <c r="A23" s="15" t="s">
        <v>198</v>
      </c>
      <c r="B23" s="17" t="n">
        <v>11583</v>
      </c>
      <c r="C23" s="18">
        <f>(512.0/B23*100)</f>
        <v/>
      </c>
      <c r="D23" s="19" t="n">
        <v>11071</v>
      </c>
      <c r="E23" s="18" t="n">
        <v>480.73687234</v>
      </c>
      <c r="F23" s="20" t="n">
        <v>6.39499836</v>
      </c>
      <c r="G23" s="18" t="n">
        <v>518.14723567</v>
      </c>
      <c r="H23" s="20" t="n">
        <v>3.42014994</v>
      </c>
      <c r="I23" s="18" t="n">
        <v>507.63338877</v>
      </c>
      <c r="J23" s="20" t="n">
        <v>4.15255965</v>
      </c>
      <c r="K23" s="18" t="n">
        <v>481.67820759</v>
      </c>
      <c r="L23" s="20" t="n">
        <v>3.87709287</v>
      </c>
      <c r="M23" s="18" t="n">
        <v>469.94272389</v>
      </c>
      <c r="N23" s="20" t="n">
        <v>5.42617644</v>
      </c>
      <c r="O23" s="18" t="n">
        <v>458.71026959</v>
      </c>
      <c r="P23" s="20" t="n">
        <v>19.55759787</v>
      </c>
      <c r="Q23" s="18" t="s">
        <v>182</v>
      </c>
      <c r="R23" s="20" t="s">
        <v>182</v>
      </c>
      <c r="S23" s="18" t="s">
        <v>182</v>
      </c>
      <c r="T23" s="20" t="s">
        <v>182</v>
      </c>
      <c r="U23" s="18" t="s">
        <v>182</v>
      </c>
      <c r="V23" s="20" t="s">
        <v>182</v>
      </c>
      <c r="W23" s="18" t="n">
        <v>428.24844655</v>
      </c>
      <c r="X23" s="20" t="n">
        <v>6.70410929</v>
      </c>
    </row>
    <row r="24" spans="1:24">
      <c r="A24" s="15" t="s">
        <v>199</v>
      </c>
      <c r="B24" s="17" t="n">
        <v>6647</v>
      </c>
      <c r="C24" s="18">
        <f>(17.0/B24*100)</f>
        <v/>
      </c>
      <c r="D24" s="19" t="n">
        <v>6630</v>
      </c>
      <c r="E24" s="18" t="n">
        <v>525.29820796</v>
      </c>
      <c r="F24" s="20" t="n">
        <v>3.81554315</v>
      </c>
      <c r="G24" s="18" t="n">
        <v>546.53197381</v>
      </c>
      <c r="H24" s="20" t="n">
        <v>3.2203354</v>
      </c>
      <c r="I24" s="18" t="n">
        <v>540.27984711</v>
      </c>
      <c r="J24" s="20" t="n">
        <v>3.97627322</v>
      </c>
      <c r="K24" s="18" t="n">
        <v>507.17365009</v>
      </c>
      <c r="L24" s="20" t="n">
        <v>8.24230515</v>
      </c>
      <c r="M24" s="18" t="n">
        <v>492.03634608</v>
      </c>
      <c r="N24" s="20" t="n">
        <v>4.91105142</v>
      </c>
      <c r="O24" s="18" t="n">
        <v>437.355754</v>
      </c>
      <c r="P24" s="20" t="n">
        <v>17.09724105</v>
      </c>
      <c r="Q24" s="18" t="s">
        <v>182</v>
      </c>
      <c r="R24" s="20" t="s">
        <v>182</v>
      </c>
      <c r="S24" s="18" t="s">
        <v>182</v>
      </c>
      <c r="T24" s="20" t="s">
        <v>182</v>
      </c>
      <c r="U24" s="18" t="s">
        <v>182</v>
      </c>
      <c r="V24" s="20" t="s">
        <v>182</v>
      </c>
      <c r="W24" s="18" t="n">
        <v>450.45938084</v>
      </c>
      <c r="X24" s="20" t="n">
        <v>15.92981576</v>
      </c>
    </row>
    <row r="25" spans="1:24">
      <c r="A25" s="15" t="s">
        <v>200</v>
      </c>
      <c r="B25" s="17" t="n">
        <v>5581</v>
      </c>
      <c r="C25" s="18">
        <f>(28.0/B25*100)</f>
        <v/>
      </c>
      <c r="D25" s="19" t="n">
        <v>5553</v>
      </c>
      <c r="E25" s="18" t="n">
        <v>518.4097339800001</v>
      </c>
      <c r="F25" s="20" t="n">
        <v>6.18449017</v>
      </c>
      <c r="G25" s="18" t="n">
        <v>543.42865435</v>
      </c>
      <c r="H25" s="20" t="n">
        <v>4.22188286</v>
      </c>
      <c r="I25" s="18" t="n">
        <v>522.10985137</v>
      </c>
      <c r="J25" s="20" t="n">
        <v>4.14534755</v>
      </c>
      <c r="K25" s="18" t="n">
        <v>498.64394772</v>
      </c>
      <c r="L25" s="20" t="n">
        <v>6.01994185</v>
      </c>
      <c r="M25" s="18" t="n">
        <v>482.00231095</v>
      </c>
      <c r="N25" s="20" t="n">
        <v>8.8707628</v>
      </c>
      <c r="O25" s="18" t="n">
        <v>392.05635972</v>
      </c>
      <c r="P25" s="20" t="n">
        <v>35.90323828</v>
      </c>
      <c r="Q25" s="18" t="s">
        <v>182</v>
      </c>
      <c r="R25" s="20" t="s">
        <v>182</v>
      </c>
      <c r="S25" s="18" t="s">
        <v>182</v>
      </c>
      <c r="T25" s="20" t="s">
        <v>182</v>
      </c>
      <c r="U25" s="18" t="s">
        <v>182</v>
      </c>
      <c r="V25" s="20" t="s">
        <v>182</v>
      </c>
      <c r="W25" s="18" t="n">
        <v>461.88226784</v>
      </c>
      <c r="X25" s="20" t="n">
        <v>26.18514947</v>
      </c>
    </row>
    <row r="26" spans="1:24">
      <c r="A26" s="15" t="s">
        <v>201</v>
      </c>
      <c r="B26" s="17" t="n">
        <v>4869</v>
      </c>
      <c r="C26" s="18">
        <f>(100.0/B26*100)</f>
        <v/>
      </c>
      <c r="D26" s="19" t="n">
        <v>4769</v>
      </c>
      <c r="E26" s="18" t="n">
        <v>482.10314104</v>
      </c>
      <c r="F26" s="20" t="n">
        <v>5.05806903</v>
      </c>
      <c r="G26" s="18" t="n">
        <v>501.23512123</v>
      </c>
      <c r="H26" s="20" t="n">
        <v>2.74217658</v>
      </c>
      <c r="I26" s="18" t="n">
        <v>490.19114421</v>
      </c>
      <c r="J26" s="20" t="n">
        <v>2.76659015</v>
      </c>
      <c r="K26" s="18" t="n">
        <v>465.34626085</v>
      </c>
      <c r="L26" s="20" t="n">
        <v>3.43753418</v>
      </c>
      <c r="M26" s="18" t="n">
        <v>460.72294895</v>
      </c>
      <c r="N26" s="20" t="n">
        <v>4.41595773</v>
      </c>
      <c r="O26" s="18" t="s">
        <v>182</v>
      </c>
      <c r="P26" s="20" t="s">
        <v>182</v>
      </c>
      <c r="Q26" s="18" t="s">
        <v>182</v>
      </c>
      <c r="R26" s="20" t="s">
        <v>182</v>
      </c>
      <c r="S26" s="18" t="s">
        <v>182</v>
      </c>
      <c r="T26" s="20" t="s">
        <v>182</v>
      </c>
      <c r="U26" s="18" t="s">
        <v>182</v>
      </c>
      <c r="V26" s="20" t="s">
        <v>182</v>
      </c>
      <c r="W26" s="18" t="n">
        <v>423.85731256</v>
      </c>
      <c r="X26" s="20" t="n">
        <v>8.79080162</v>
      </c>
    </row>
    <row r="27" spans="1:24">
      <c r="A27" s="15" t="s">
        <v>202</v>
      </c>
      <c r="B27" s="17" t="n">
        <v>5299</v>
      </c>
      <c r="C27" s="18">
        <f>(174.0/B27*100)</f>
        <v/>
      </c>
      <c r="D27" s="19" t="n">
        <v>5125</v>
      </c>
      <c r="E27" s="18" t="n">
        <v>494.5349533</v>
      </c>
      <c r="F27" s="20" t="n">
        <v>4.23371378</v>
      </c>
      <c r="G27" s="18" t="n">
        <v>520.04299065</v>
      </c>
      <c r="H27" s="20" t="n">
        <v>2.61726351</v>
      </c>
      <c r="I27" s="18" t="n">
        <v>498.26198739</v>
      </c>
      <c r="J27" s="20" t="n">
        <v>2.97796089</v>
      </c>
      <c r="K27" s="18" t="n">
        <v>478.46988404</v>
      </c>
      <c r="L27" s="20" t="n">
        <v>4.07074609</v>
      </c>
      <c r="M27" s="18" t="n">
        <v>450.56778016</v>
      </c>
      <c r="N27" s="20" t="n">
        <v>3.69803887</v>
      </c>
      <c r="O27" s="18" t="n">
        <v>433.74807221</v>
      </c>
      <c r="P27" s="20" t="n">
        <v>14.3856779</v>
      </c>
      <c r="Q27" s="18" t="s">
        <v>182</v>
      </c>
      <c r="R27" s="20" t="s">
        <v>182</v>
      </c>
      <c r="S27" s="18" t="s">
        <v>182</v>
      </c>
      <c r="T27" s="20" t="s">
        <v>182</v>
      </c>
      <c r="U27" s="18" t="s">
        <v>182</v>
      </c>
      <c r="V27" s="20" t="s">
        <v>182</v>
      </c>
      <c r="W27" s="18" t="n">
        <v>413.06035923</v>
      </c>
      <c r="X27" s="20" t="n">
        <v>4.1926292</v>
      </c>
    </row>
    <row r="28" spans="1:24">
      <c r="A28" s="15" t="s">
        <v>203</v>
      </c>
      <c r="B28" s="17" t="n">
        <v>7568</v>
      </c>
      <c r="C28" s="18">
        <f>(134.0/B28*100)</f>
        <v/>
      </c>
      <c r="D28" s="19" t="n">
        <v>7434</v>
      </c>
      <c r="E28" s="18" t="n">
        <v>399.13253482</v>
      </c>
      <c r="F28" s="20" t="n">
        <v>2.7133289</v>
      </c>
      <c r="G28" s="18" t="n">
        <v>429.38204959</v>
      </c>
      <c r="H28" s="20" t="n">
        <v>3.31531522</v>
      </c>
      <c r="I28" s="18" t="n">
        <v>418.89615123</v>
      </c>
      <c r="J28" s="20" t="n">
        <v>3.39571481</v>
      </c>
      <c r="K28" s="18" t="n">
        <v>408.63925313</v>
      </c>
      <c r="L28" s="20" t="n">
        <v>3.41448708</v>
      </c>
      <c r="M28" s="18" t="n">
        <v>401.04978326</v>
      </c>
      <c r="N28" s="20" t="n">
        <v>4.1809599</v>
      </c>
      <c r="O28" s="18" t="n">
        <v>331.61953229</v>
      </c>
      <c r="P28" s="20" t="n">
        <v>9.41278149</v>
      </c>
      <c r="Q28" s="18" t="s">
        <v>182</v>
      </c>
      <c r="R28" s="20" t="s">
        <v>182</v>
      </c>
      <c r="S28" s="18" t="s">
        <v>182</v>
      </c>
      <c r="T28" s="20" t="s">
        <v>182</v>
      </c>
      <c r="U28" s="18" t="s">
        <v>182</v>
      </c>
      <c r="V28" s="20" t="s">
        <v>182</v>
      </c>
      <c r="W28" s="18" t="n">
        <v>351.38774638</v>
      </c>
      <c r="X28" s="20" t="n">
        <v>9.59516859</v>
      </c>
    </row>
    <row r="29" spans="1:24">
      <c r="A29" s="15" t="s">
        <v>204</v>
      </c>
      <c r="B29" s="17" t="n">
        <v>5385</v>
      </c>
      <c r="C29" s="18">
        <f>(36.0/B29*100)</f>
        <v/>
      </c>
      <c r="D29" s="19" t="n">
        <v>5349</v>
      </c>
      <c r="E29" s="18" t="n">
        <v>500.31852059</v>
      </c>
      <c r="F29" s="20" t="n">
        <v>5.5938099</v>
      </c>
      <c r="G29" s="18" t="n">
        <v>540.94469076</v>
      </c>
      <c r="H29" s="20" t="n">
        <v>3.00345034</v>
      </c>
      <c r="I29" s="18" t="n">
        <v>522.38688739</v>
      </c>
      <c r="J29" s="20" t="n">
        <v>2.92146081</v>
      </c>
      <c r="K29" s="18" t="n">
        <v>502.52225094</v>
      </c>
      <c r="L29" s="20" t="n">
        <v>3.94219455</v>
      </c>
      <c r="M29" s="18" t="n">
        <v>472.19140231</v>
      </c>
      <c r="N29" s="20" t="n">
        <v>4.73697872</v>
      </c>
      <c r="O29" s="18" t="n">
        <v>388.67614524</v>
      </c>
      <c r="P29" s="20" t="n">
        <v>42.43001082</v>
      </c>
      <c r="Q29" s="18" t="s">
        <v>182</v>
      </c>
      <c r="R29" s="20" t="s">
        <v>182</v>
      </c>
      <c r="S29" s="18" t="n">
        <v>335.3902018</v>
      </c>
      <c r="T29" s="20" t="n">
        <v>12.1685767</v>
      </c>
      <c r="U29" s="18" t="s">
        <v>182</v>
      </c>
      <c r="V29" s="20" t="s">
        <v>182</v>
      </c>
      <c r="W29" s="18" t="n">
        <v>419.58196556</v>
      </c>
      <c r="X29" s="20" t="n">
        <v>13.67867254</v>
      </c>
    </row>
    <row r="30" spans="1:24">
      <c r="A30" s="15" t="s">
        <v>205</v>
      </c>
      <c r="B30" s="17" t="n">
        <v>4520</v>
      </c>
      <c r="C30" s="18">
        <f>(546.0/B30*100)</f>
        <v/>
      </c>
      <c r="D30" s="19" t="n">
        <v>3974</v>
      </c>
      <c r="E30" s="18" t="n">
        <v>506.11927601</v>
      </c>
      <c r="F30" s="20" t="n">
        <v>5.47839276</v>
      </c>
      <c r="G30" s="18" t="n">
        <v>521.13564472</v>
      </c>
      <c r="H30" s="20" t="n">
        <v>3.07941112</v>
      </c>
      <c r="I30" s="18" t="n">
        <v>504.20033187</v>
      </c>
      <c r="J30" s="20" t="n">
        <v>3.3121552</v>
      </c>
      <c r="K30" s="18" t="n">
        <v>475.7370954</v>
      </c>
      <c r="L30" s="20" t="n">
        <v>4.83606736</v>
      </c>
      <c r="M30" s="18" t="n">
        <v>445.14568037</v>
      </c>
      <c r="N30" s="20" t="n">
        <v>5.06905949</v>
      </c>
      <c r="O30" s="18" t="n">
        <v>416.62079913</v>
      </c>
      <c r="P30" s="20" t="n">
        <v>23.35845308</v>
      </c>
      <c r="Q30" s="18" t="s">
        <v>182</v>
      </c>
      <c r="R30" s="20" t="s">
        <v>182</v>
      </c>
      <c r="S30" s="18" t="s">
        <v>182</v>
      </c>
      <c r="T30" s="20" t="s">
        <v>182</v>
      </c>
      <c r="U30" s="18" t="s">
        <v>182</v>
      </c>
      <c r="V30" s="20" t="s">
        <v>182</v>
      </c>
      <c r="W30" s="18" t="n">
        <v>418.29038095</v>
      </c>
      <c r="X30" s="20" t="n">
        <v>6.77797944</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(16.0/B32*100)</f>
        <v/>
      </c>
      <c r="D32" s="19" t="n">
        <v>4462</v>
      </c>
      <c r="E32" s="18" t="n">
        <v>501.12513973</v>
      </c>
      <c r="F32" s="20" t="n">
        <v>4.38675103</v>
      </c>
      <c r="G32" s="18" t="n">
        <v>525.27040592</v>
      </c>
      <c r="H32" s="20" t="n">
        <v>2.89868302</v>
      </c>
      <c r="I32" s="18" t="n">
        <v>514.74741634</v>
      </c>
      <c r="J32" s="20" t="n">
        <v>3.34069978</v>
      </c>
      <c r="K32" s="18" t="n">
        <v>488.17489579</v>
      </c>
      <c r="L32" s="20" t="n">
        <v>3.89886465</v>
      </c>
      <c r="M32" s="18" t="n">
        <v>469.61244958</v>
      </c>
      <c r="N32" s="20" t="n">
        <v>4.1086348</v>
      </c>
      <c r="O32" s="18" t="n">
        <v>459.37468581</v>
      </c>
      <c r="P32" s="20" t="n">
        <v>28.13902873</v>
      </c>
      <c r="Q32" s="18" t="s">
        <v>182</v>
      </c>
      <c r="R32" s="20" t="s">
        <v>182</v>
      </c>
      <c r="S32" s="18" t="s">
        <v>182</v>
      </c>
      <c r="T32" s="20" t="s">
        <v>182</v>
      </c>
      <c r="U32" s="18" t="s">
        <v>182</v>
      </c>
      <c r="V32" s="20" t="s">
        <v>182</v>
      </c>
      <c r="W32" s="18" t="n">
        <v>424.23143264</v>
      </c>
      <c r="X32" s="20" t="n">
        <v>11.61191663</v>
      </c>
    </row>
    <row r="33" spans="1:24">
      <c r="A33" s="15" t="s">
        <v>208</v>
      </c>
      <c r="B33" s="17" t="n">
        <v>7325</v>
      </c>
      <c r="C33" s="18">
        <f>(235.0/B33*100)</f>
        <v/>
      </c>
      <c r="D33" s="19" t="n">
        <v>7090</v>
      </c>
      <c r="E33" s="18" t="n">
        <v>480.16739384</v>
      </c>
      <c r="F33" s="20" t="n">
        <v>4.84828875</v>
      </c>
      <c r="G33" s="18" t="n">
        <v>519.176642</v>
      </c>
      <c r="H33" s="20" t="n">
        <v>3.89335969</v>
      </c>
      <c r="I33" s="18" t="n">
        <v>506.8932198</v>
      </c>
      <c r="J33" s="20" t="n">
        <v>3.67207138</v>
      </c>
      <c r="K33" s="18" t="n">
        <v>483.68492972</v>
      </c>
      <c r="L33" s="20" t="n">
        <v>4.36765433</v>
      </c>
      <c r="M33" s="18" t="n">
        <v>464.92609857</v>
      </c>
      <c r="N33" s="20" t="n">
        <v>4.07293363</v>
      </c>
      <c r="O33" s="18" t="n">
        <v>385.2957023</v>
      </c>
      <c r="P33" s="20" t="n">
        <v>29.52119482</v>
      </c>
      <c r="Q33" s="18" t="s">
        <v>182</v>
      </c>
      <c r="R33" s="20" t="s">
        <v>182</v>
      </c>
      <c r="S33" s="18" t="s">
        <v>182</v>
      </c>
      <c r="T33" s="20" t="s">
        <v>182</v>
      </c>
      <c r="U33" s="18" t="s">
        <v>182</v>
      </c>
      <c r="V33" s="20" t="s">
        <v>182</v>
      </c>
      <c r="W33" s="18" t="n">
        <v>430.26381717</v>
      </c>
      <c r="X33" s="20" t="n">
        <v>11.08277437</v>
      </c>
    </row>
    <row r="34" spans="1:24">
      <c r="A34" s="15" t="s">
        <v>209</v>
      </c>
      <c r="B34" s="17" t="n">
        <v>6350</v>
      </c>
      <c r="C34" s="18">
        <f>(86.0/B34*100)</f>
        <v/>
      </c>
      <c r="D34" s="19" t="n">
        <v>6264</v>
      </c>
      <c r="E34" s="18" t="n">
        <v>484.43118166</v>
      </c>
      <c r="F34" s="20" t="n">
        <v>3.82016977</v>
      </c>
      <c r="G34" s="18" t="n">
        <v>503.43488286</v>
      </c>
      <c r="H34" s="20" t="n">
        <v>3.65224454</v>
      </c>
      <c r="I34" s="18" t="n">
        <v>494.16686602</v>
      </c>
      <c r="J34" s="20" t="n">
        <v>3.99476748</v>
      </c>
      <c r="K34" s="18" t="n">
        <v>469.43307975</v>
      </c>
      <c r="L34" s="20" t="n">
        <v>4.38429656</v>
      </c>
      <c r="M34" s="18" t="n">
        <v>455.17102616</v>
      </c>
      <c r="N34" s="20" t="n">
        <v>3.9105447</v>
      </c>
      <c r="O34" s="18" t="n">
        <v>379.07328183</v>
      </c>
      <c r="P34" s="20" t="n">
        <v>14.0777645</v>
      </c>
      <c r="Q34" s="18" t="s">
        <v>182</v>
      </c>
      <c r="R34" s="20" t="s">
        <v>182</v>
      </c>
      <c r="S34" s="18" t="n">
        <v>336.51078337</v>
      </c>
      <c r="T34" s="20" t="n">
        <v>12.24828707</v>
      </c>
      <c r="U34" s="18" t="s">
        <v>182</v>
      </c>
      <c r="V34" s="20" t="s">
        <v>182</v>
      </c>
      <c r="W34" s="18" t="n">
        <v>381.34522559</v>
      </c>
      <c r="X34" s="20" t="n">
        <v>9.490250769999999</v>
      </c>
    </row>
    <row r="35" spans="1:24">
      <c r="A35" s="15" t="s">
        <v>210</v>
      </c>
      <c r="B35" s="17" t="n">
        <v>6406</v>
      </c>
      <c r="C35" s="18">
        <f>(69.0/B35*100)</f>
        <v/>
      </c>
      <c r="D35" s="19" t="n">
        <v>6337</v>
      </c>
      <c r="E35" s="18" t="n">
        <v>513.7822403599999</v>
      </c>
      <c r="F35" s="20" t="n">
        <v>2.48138254</v>
      </c>
      <c r="G35" s="18" t="n">
        <v>533.3995398</v>
      </c>
      <c r="H35" s="20" t="n">
        <v>3.50961755</v>
      </c>
      <c r="I35" s="18" t="n">
        <v>521.49582742</v>
      </c>
      <c r="J35" s="20" t="n">
        <v>4.01009131</v>
      </c>
      <c r="K35" s="18" t="n">
        <v>491.34195822</v>
      </c>
      <c r="L35" s="20" t="n">
        <v>4.48711675</v>
      </c>
      <c r="M35" s="18" t="n">
        <v>477.12482483</v>
      </c>
      <c r="N35" s="20" t="n">
        <v>5.73309472</v>
      </c>
      <c r="O35" s="18" t="n">
        <v>456.28947541</v>
      </c>
      <c r="P35" s="20" t="n">
        <v>18.93491365</v>
      </c>
      <c r="Q35" s="18" t="s">
        <v>182</v>
      </c>
      <c r="R35" s="20" t="s">
        <v>182</v>
      </c>
      <c r="S35" s="18" t="n">
        <v>349.78970242</v>
      </c>
      <c r="T35" s="20" t="n">
        <v>6.90672373</v>
      </c>
      <c r="U35" s="18" t="s">
        <v>182</v>
      </c>
      <c r="V35" s="20" t="s">
        <v>182</v>
      </c>
      <c r="W35" s="18" t="n">
        <v>440.57022611</v>
      </c>
      <c r="X35" s="20" t="n">
        <v>7.92165033</v>
      </c>
    </row>
    <row r="36" spans="1:24">
      <c r="A36" s="15" t="s">
        <v>211</v>
      </c>
      <c r="B36" s="17" t="n">
        <v>6736</v>
      </c>
      <c r="C36" s="18">
        <f>(49.0/B36*100)</f>
        <v/>
      </c>
      <c r="D36" s="19" t="n">
        <v>6687</v>
      </c>
      <c r="E36" s="18" t="n">
        <v>477.08518383</v>
      </c>
      <c r="F36" s="20" t="n">
        <v>4.21376272</v>
      </c>
      <c r="G36" s="18" t="n">
        <v>505.21403767</v>
      </c>
      <c r="H36" s="20" t="n">
        <v>2.74659597</v>
      </c>
      <c r="I36" s="18" t="n">
        <v>496.41583501</v>
      </c>
      <c r="J36" s="20" t="n">
        <v>2.80683301</v>
      </c>
      <c r="K36" s="18" t="n">
        <v>474.16477379</v>
      </c>
      <c r="L36" s="20" t="n">
        <v>3.33523307</v>
      </c>
      <c r="M36" s="18" t="n">
        <v>457.46449841</v>
      </c>
      <c r="N36" s="20" t="n">
        <v>4.39905998</v>
      </c>
      <c r="O36" s="18" t="n">
        <v>415.69116087</v>
      </c>
      <c r="P36" s="20" t="n">
        <v>19.29217902</v>
      </c>
      <c r="Q36" s="18" t="s">
        <v>182</v>
      </c>
      <c r="R36" s="20" t="s">
        <v>182</v>
      </c>
      <c r="S36" s="18" t="s">
        <v>182</v>
      </c>
      <c r="T36" s="20" t="s">
        <v>182</v>
      </c>
      <c r="U36" s="18" t="s">
        <v>182</v>
      </c>
      <c r="V36" s="20" t="s">
        <v>182</v>
      </c>
      <c r="W36" s="18" t="n">
        <v>413.28297312</v>
      </c>
      <c r="X36" s="20" t="n">
        <v>9.961203749999999</v>
      </c>
    </row>
    <row r="37" spans="1:24">
      <c r="A37" s="15" t="s">
        <v>212</v>
      </c>
      <c r="B37" s="17" t="n">
        <v>5458</v>
      </c>
      <c r="C37" s="18">
        <f>(249.0/B37*100)</f>
        <v/>
      </c>
      <c r="D37" s="19" t="n">
        <v>5209</v>
      </c>
      <c r="E37" s="18" t="n">
        <v>495.09474323</v>
      </c>
      <c r="F37" s="20" t="n">
        <v>5.35643283</v>
      </c>
      <c r="G37" s="18" t="n">
        <v>521.7438650300001</v>
      </c>
      <c r="H37" s="20" t="n">
        <v>3.68984507</v>
      </c>
      <c r="I37" s="18" t="n">
        <v>504.85054322</v>
      </c>
      <c r="J37" s="20" t="n">
        <v>3.83448241</v>
      </c>
      <c r="K37" s="18" t="n">
        <v>477.04132034</v>
      </c>
      <c r="L37" s="20" t="n">
        <v>3.7120793</v>
      </c>
      <c r="M37" s="18" t="n">
        <v>459.85758242</v>
      </c>
      <c r="N37" s="20" t="n">
        <v>5.33352892</v>
      </c>
      <c r="O37" s="18" t="n">
        <v>389.21190398</v>
      </c>
      <c r="P37" s="20" t="n">
        <v>22.35314496</v>
      </c>
      <c r="Q37" s="18" t="s">
        <v>182</v>
      </c>
      <c r="R37" s="20" t="s">
        <v>182</v>
      </c>
      <c r="S37" s="18" t="s">
        <v>182</v>
      </c>
      <c r="T37" s="20" t="s">
        <v>182</v>
      </c>
      <c r="U37" s="18" t="s">
        <v>182</v>
      </c>
      <c r="V37" s="20" t="s">
        <v>182</v>
      </c>
      <c r="W37" s="18" t="n">
        <v>418.11015855</v>
      </c>
      <c r="X37" s="20" t="n">
        <v>6.39776243</v>
      </c>
    </row>
    <row r="38" spans="1:24">
      <c r="A38" s="15" t="s">
        <v>213</v>
      </c>
      <c r="B38" s="17" t="n">
        <v>5860</v>
      </c>
      <c r="C38" s="18">
        <f>(64.0/B38*100)</f>
        <v/>
      </c>
      <c r="D38" s="19" t="n">
        <v>5796</v>
      </c>
      <c r="E38" s="18" t="n">
        <v>521.71596225</v>
      </c>
      <c r="F38" s="20" t="n">
        <v>5.04691547</v>
      </c>
      <c r="G38" s="18" t="n">
        <v>549.2525563</v>
      </c>
      <c r="H38" s="20" t="n">
        <v>3.26870836</v>
      </c>
      <c r="I38" s="18" t="n">
        <v>533.03872864</v>
      </c>
      <c r="J38" s="20" t="n">
        <v>4.22810386</v>
      </c>
      <c r="K38" s="18" t="n">
        <v>496.93726545</v>
      </c>
      <c r="L38" s="20" t="n">
        <v>5.46809148</v>
      </c>
      <c r="M38" s="18" t="n">
        <v>471.25558727</v>
      </c>
      <c r="N38" s="20" t="n">
        <v>6.03439218</v>
      </c>
      <c r="O38" s="18" t="n">
        <v>423.77334755</v>
      </c>
      <c r="P38" s="20" t="n">
        <v>19.6152984</v>
      </c>
      <c r="Q38" s="18" t="s">
        <v>182</v>
      </c>
      <c r="R38" s="20" t="s">
        <v>182</v>
      </c>
      <c r="S38" s="18" t="s">
        <v>182</v>
      </c>
      <c r="T38" s="20" t="s">
        <v>182</v>
      </c>
      <c r="U38" s="18" t="s">
        <v>182</v>
      </c>
      <c r="V38" s="20" t="s">
        <v>182</v>
      </c>
      <c r="W38" s="18" t="n">
        <v>440.31805714</v>
      </c>
      <c r="X38" s="20" t="n">
        <v>6.49260997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(5671.0/B40*100)</f>
        <v/>
      </c>
      <c r="D40" s="19" t="n">
        <v>8486</v>
      </c>
      <c r="E40" s="18" t="n">
        <v>492.155905</v>
      </c>
      <c r="F40" s="20" t="n">
        <v>6.68364048</v>
      </c>
      <c r="G40" s="18" t="n">
        <v>527.87937182</v>
      </c>
      <c r="H40" s="20" t="n">
        <v>3.79465502</v>
      </c>
      <c r="I40" s="18" t="n">
        <v>504.87872844</v>
      </c>
      <c r="J40" s="20" t="n">
        <v>3.69617451</v>
      </c>
      <c r="K40" s="18" t="n">
        <v>470.53216173</v>
      </c>
      <c r="L40" s="20" t="n">
        <v>5.30150668</v>
      </c>
      <c r="M40" s="18" t="n">
        <v>446.83591145</v>
      </c>
      <c r="N40" s="20" t="n">
        <v>4.80078057</v>
      </c>
      <c r="O40" s="18" t="n">
        <v>408.69474018</v>
      </c>
      <c r="P40" s="20" t="n">
        <v>29.40753755</v>
      </c>
      <c r="Q40" s="18" t="s">
        <v>182</v>
      </c>
      <c r="R40" s="20" t="s">
        <v>182</v>
      </c>
      <c r="S40" s="18" t="n">
        <v>491.16464222</v>
      </c>
      <c r="T40" s="20" t="n">
        <v>2.5540442</v>
      </c>
      <c r="U40" s="18" t="s">
        <v>182</v>
      </c>
      <c r="V40" s="20" t="s">
        <v>182</v>
      </c>
      <c r="W40" s="18" t="n">
        <v>407.3227532</v>
      </c>
      <c r="X40" s="20" t="n">
        <v>6.96596932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(2792.0/B46*100)</f>
        <v/>
      </c>
      <c r="D46" s="19" t="n">
        <v>20349</v>
      </c>
      <c r="E46" s="18" t="n">
        <v>365.19605148</v>
      </c>
      <c r="F46" s="20" t="n">
        <v>4.53715879</v>
      </c>
      <c r="G46" s="18" t="n">
        <v>399.90651505</v>
      </c>
      <c r="H46" s="20" t="n">
        <v>5.11649015</v>
      </c>
      <c r="I46" s="18" t="n">
        <v>412.59576895</v>
      </c>
      <c r="J46" s="20" t="n">
        <v>5.13968433</v>
      </c>
      <c r="K46" s="18" t="n">
        <v>396.82115504</v>
      </c>
      <c r="L46" s="20" t="n">
        <v>4.31837568</v>
      </c>
      <c r="M46" s="18" t="n">
        <v>389.84180729</v>
      </c>
      <c r="N46" s="20" t="n">
        <v>4.71142929</v>
      </c>
      <c r="O46" s="18" t="n">
        <v>284.46388749</v>
      </c>
      <c r="P46" s="20" t="n">
        <v>12.06045404</v>
      </c>
      <c r="Q46" s="18" t="s">
        <v>182</v>
      </c>
      <c r="R46" s="20" t="s">
        <v>182</v>
      </c>
      <c r="S46" s="18" t="s">
        <v>182</v>
      </c>
      <c r="T46" s="20" t="s">
        <v>182</v>
      </c>
      <c r="U46" s="18" t="s">
        <v>182</v>
      </c>
      <c r="V46" s="20" t="s">
        <v>182</v>
      </c>
      <c r="W46" s="18" t="n">
        <v>354.87125411</v>
      </c>
      <c r="X46" s="20" t="n">
        <v>4.18242396</v>
      </c>
    </row>
    <row r="47" spans="1:24">
      <c r="A47" s="15" t="s">
        <v>222</v>
      </c>
      <c r="B47" s="17" t="n">
        <v>5928</v>
      </c>
      <c r="C47" s="18">
        <f>(148.0/B47*100)</f>
        <v/>
      </c>
      <c r="D47" s="19" t="n">
        <v>5780</v>
      </c>
      <c r="E47" s="18" t="n">
        <v>435.43145739</v>
      </c>
      <c r="F47" s="20" t="n">
        <v>6.38468682</v>
      </c>
      <c r="G47" s="18" t="n">
        <v>475.38691513</v>
      </c>
      <c r="H47" s="20" t="n">
        <v>6.10768165</v>
      </c>
      <c r="I47" s="18" t="n">
        <v>468.60769143</v>
      </c>
      <c r="J47" s="20" t="n">
        <v>4.21218691</v>
      </c>
      <c r="K47" s="18" t="n">
        <v>447.21587979</v>
      </c>
      <c r="L47" s="20" t="n">
        <v>4.43045064</v>
      </c>
      <c r="M47" s="18" t="n">
        <v>436.87202202</v>
      </c>
      <c r="N47" s="20" t="n">
        <v>4.79156399</v>
      </c>
      <c r="O47" s="18" t="n">
        <v>351.05817057</v>
      </c>
      <c r="P47" s="20" t="n">
        <v>12.61946813</v>
      </c>
      <c r="Q47" s="18" t="s">
        <v>182</v>
      </c>
      <c r="R47" s="20" t="s">
        <v>182</v>
      </c>
      <c r="S47" s="18" t="s">
        <v>182</v>
      </c>
      <c r="T47" s="20" t="s">
        <v>182</v>
      </c>
      <c r="U47" s="18" t="s">
        <v>182</v>
      </c>
      <c r="V47" s="20" t="s">
        <v>182</v>
      </c>
      <c r="W47" s="18" t="n">
        <v>385.21985855</v>
      </c>
      <c r="X47" s="20" t="n">
        <v>5.06880493</v>
      </c>
    </row>
    <row r="48" spans="1:24">
      <c r="A48" s="15" t="s">
        <v>223</v>
      </c>
      <c r="B48" s="17" t="n">
        <v>9841</v>
      </c>
      <c r="C48" s="18">
        <f>(19.0/B48*100)</f>
        <v/>
      </c>
      <c r="D48" s="19" t="n">
        <v>9822</v>
      </c>
      <c r="E48" s="18" t="n">
        <v>527.91064579</v>
      </c>
      <c r="F48" s="20" t="n">
        <v>6.82911109</v>
      </c>
      <c r="G48" s="18" t="n">
        <v>553.72721069</v>
      </c>
      <c r="H48" s="20" t="n">
        <v>5.32267139</v>
      </c>
      <c r="I48" s="18" t="n">
        <v>540.47207787</v>
      </c>
      <c r="J48" s="20" t="n">
        <v>4.96174819</v>
      </c>
      <c r="K48" s="18" t="n">
        <v>502.61997404</v>
      </c>
      <c r="L48" s="20" t="n">
        <v>6.94861079</v>
      </c>
      <c r="M48" s="18" t="n">
        <v>495.13330509</v>
      </c>
      <c r="N48" s="20" t="n">
        <v>5.86414627</v>
      </c>
      <c r="O48" s="18" t="n">
        <v>379.37826934</v>
      </c>
      <c r="P48" s="20" t="n">
        <v>11.07715242</v>
      </c>
      <c r="Q48" s="18" t="s">
        <v>182</v>
      </c>
      <c r="R48" s="20" t="s">
        <v>182</v>
      </c>
      <c r="S48" s="18" t="s">
        <v>182</v>
      </c>
      <c r="T48" s="20" t="s">
        <v>182</v>
      </c>
      <c r="U48" s="18" t="s">
        <v>182</v>
      </c>
      <c r="V48" s="20" t="s">
        <v>182</v>
      </c>
      <c r="W48" s="18" t="n">
        <v>454.73807504</v>
      </c>
      <c r="X48" s="20" t="n">
        <v>26.72869888</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(1048.0/B50*100)</f>
        <v/>
      </c>
      <c r="D50" s="19" t="n">
        <v>10747</v>
      </c>
      <c r="E50" s="18" t="n">
        <v>381.80627327</v>
      </c>
      <c r="F50" s="20" t="n">
        <v>3.43452645</v>
      </c>
      <c r="G50" s="18" t="n">
        <v>411.33291737</v>
      </c>
      <c r="H50" s="20" t="n">
        <v>3.79778382</v>
      </c>
      <c r="I50" s="18" t="n">
        <v>407.03848988</v>
      </c>
      <c r="J50" s="20" t="n">
        <v>3.01174201</v>
      </c>
      <c r="K50" s="18" t="n">
        <v>397.90999105</v>
      </c>
      <c r="L50" s="20" t="n">
        <v>3.7145732</v>
      </c>
      <c r="M50" s="18" t="n">
        <v>392.44912291</v>
      </c>
      <c r="N50" s="20" t="n">
        <v>4.01992753</v>
      </c>
      <c r="O50" s="18" t="n">
        <v>309.38214635</v>
      </c>
      <c r="P50" s="20" t="n">
        <v>11.65830352</v>
      </c>
      <c r="Q50" s="18" t="s">
        <v>182</v>
      </c>
      <c r="R50" s="20" t="s">
        <v>182</v>
      </c>
      <c r="S50" s="18" t="s">
        <v>182</v>
      </c>
      <c r="T50" s="20" t="s">
        <v>182</v>
      </c>
      <c r="U50" s="18" t="s">
        <v>182</v>
      </c>
      <c r="V50" s="20" t="s">
        <v>182</v>
      </c>
      <c r="W50" s="18" t="n">
        <v>354.898102</v>
      </c>
      <c r="X50" s="20" t="n">
        <v>8.622323679999999</v>
      </c>
    </row>
    <row r="51" spans="1:24">
      <c r="A51" s="15" t="s">
        <v>226</v>
      </c>
      <c r="B51" s="17" t="n">
        <v>6866</v>
      </c>
      <c r="C51" s="18">
        <f>(117.0/B51*100)</f>
        <v/>
      </c>
      <c r="D51" s="19" t="n">
        <v>6749</v>
      </c>
      <c r="E51" s="18" t="n">
        <v>388.8729002</v>
      </c>
      <c r="F51" s="20" t="n">
        <v>4.37545672</v>
      </c>
      <c r="G51" s="18" t="n">
        <v>420.80181893</v>
      </c>
      <c r="H51" s="20" t="n">
        <v>3.86525743</v>
      </c>
      <c r="I51" s="18" t="n">
        <v>410.89669529</v>
      </c>
      <c r="J51" s="20" t="n">
        <v>3.84257303</v>
      </c>
      <c r="K51" s="18" t="n">
        <v>404.29347564</v>
      </c>
      <c r="L51" s="20" t="n">
        <v>3.59358759</v>
      </c>
      <c r="M51" s="18" t="n">
        <v>397.32752106</v>
      </c>
      <c r="N51" s="20" t="n">
        <v>4.00310227</v>
      </c>
      <c r="O51" s="18" t="n">
        <v>338.45012167</v>
      </c>
      <c r="P51" s="20" t="n">
        <v>17.18682088</v>
      </c>
      <c r="Q51" s="18" t="s">
        <v>182</v>
      </c>
      <c r="R51" s="20" t="s">
        <v>182</v>
      </c>
      <c r="S51" s="18" t="n">
        <v>380.5422133</v>
      </c>
      <c r="T51" s="20" t="n">
        <v>4.31283207</v>
      </c>
      <c r="U51" s="18" t="s">
        <v>182</v>
      </c>
      <c r="V51" s="20" t="s">
        <v>182</v>
      </c>
      <c r="W51" s="18" t="n">
        <v>377.21237602</v>
      </c>
      <c r="X51" s="20" t="n">
        <v>5.31642327</v>
      </c>
    </row>
    <row r="52" spans="1:24">
      <c r="A52" s="15" t="s">
        <v>227</v>
      </c>
      <c r="B52" s="17" t="n">
        <v>5809</v>
      </c>
      <c r="C52" s="18">
        <f>(119.0/B52*100)</f>
        <v/>
      </c>
      <c r="D52" s="19" t="n">
        <v>5690</v>
      </c>
      <c r="E52" s="18" t="n">
        <v>455.3120011</v>
      </c>
      <c r="F52" s="20" t="n">
        <v>5.26106807</v>
      </c>
      <c r="G52" s="18" t="n">
        <v>489.85164227</v>
      </c>
      <c r="H52" s="20" t="n">
        <v>3.41962332</v>
      </c>
      <c r="I52" s="18" t="n">
        <v>472.49770682</v>
      </c>
      <c r="J52" s="20" t="n">
        <v>3.47375534</v>
      </c>
      <c r="K52" s="18" t="n">
        <v>455.35724414</v>
      </c>
      <c r="L52" s="20" t="n">
        <v>4.01523331</v>
      </c>
      <c r="M52" s="18" t="n">
        <v>442.65519319</v>
      </c>
      <c r="N52" s="20" t="n">
        <v>3.95177651</v>
      </c>
      <c r="O52" s="18" t="n">
        <v>376.4202098</v>
      </c>
      <c r="P52" s="20" t="n">
        <v>22.91895151</v>
      </c>
      <c r="Q52" s="18" t="s">
        <v>182</v>
      </c>
      <c r="R52" s="20" t="s">
        <v>182</v>
      </c>
      <c r="S52" s="18" t="s">
        <v>182</v>
      </c>
      <c r="T52" s="20" t="s">
        <v>182</v>
      </c>
      <c r="U52" s="18" t="s">
        <v>182</v>
      </c>
      <c r="V52" s="20" t="s">
        <v>182</v>
      </c>
      <c r="W52" s="18" t="n">
        <v>380.26632277</v>
      </c>
      <c r="X52" s="20" t="n">
        <v>6.92506198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(469.0/B54*100)</f>
        <v/>
      </c>
      <c r="D54" s="19" t="n">
        <v>4271</v>
      </c>
      <c r="E54" s="18" t="n">
        <v>329.65251985</v>
      </c>
      <c r="F54" s="20" t="n">
        <v>4.99363351</v>
      </c>
      <c r="G54" s="18" t="n">
        <v>336.82514272</v>
      </c>
      <c r="H54" s="20" t="n">
        <v>5.19141647</v>
      </c>
      <c r="I54" s="18" t="n">
        <v>335.82429425</v>
      </c>
      <c r="J54" s="20" t="n">
        <v>4.81231463</v>
      </c>
      <c r="K54" s="18" t="n">
        <v>349.67453246</v>
      </c>
      <c r="L54" s="20" t="n">
        <v>4.43806078</v>
      </c>
      <c r="M54" s="18" t="n">
        <v>344.75912411</v>
      </c>
      <c r="N54" s="20" t="n">
        <v>4.13310018</v>
      </c>
      <c r="O54" s="18" t="n">
        <v>287.6604697</v>
      </c>
      <c r="P54" s="20" t="n">
        <v>9.120625710000001</v>
      </c>
      <c r="Q54" s="18" t="s">
        <v>182</v>
      </c>
      <c r="R54" s="20" t="s">
        <v>182</v>
      </c>
      <c r="S54" s="18" t="s">
        <v>182</v>
      </c>
      <c r="T54" s="20" t="s">
        <v>182</v>
      </c>
      <c r="U54" s="18" t="s">
        <v>182</v>
      </c>
      <c r="V54" s="20" t="s">
        <v>182</v>
      </c>
      <c r="W54" s="18" t="n">
        <v>288.44405646</v>
      </c>
      <c r="X54" s="20" t="n">
        <v>4.43178101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527.49721633</v>
      </c>
      <c r="F56" s="20" t="n">
        <v>4.30317751</v>
      </c>
      <c r="G56" s="18" t="n">
        <v>567.90908552</v>
      </c>
      <c r="H56" s="20" t="n">
        <v>3.23731112</v>
      </c>
      <c r="I56" s="18" t="n">
        <v>561.88381022</v>
      </c>
      <c r="J56" s="20" t="n">
        <v>4.1333496</v>
      </c>
      <c r="K56" s="18" t="n">
        <v>535.06895406</v>
      </c>
      <c r="L56" s="20" t="n">
        <v>5.23545445</v>
      </c>
      <c r="M56" s="18" t="n">
        <v>513.13386116</v>
      </c>
      <c r="N56" s="20" t="n">
        <v>4.90019228</v>
      </c>
      <c r="O56" s="18" t="n">
        <v>469.66514609</v>
      </c>
      <c r="P56" s="20" t="n">
        <v>16.61451933</v>
      </c>
      <c r="Q56" s="18" t="s">
        <v>182</v>
      </c>
      <c r="R56" s="20" t="s">
        <v>182</v>
      </c>
      <c r="S56" s="18" t="s">
        <v>182</v>
      </c>
      <c r="T56" s="20" t="s">
        <v>182</v>
      </c>
      <c r="U56" s="18" t="s">
        <v>182</v>
      </c>
      <c r="V56" s="20" t="s">
        <v>182</v>
      </c>
      <c r="W56" s="18" t="n">
        <v>480.66124481</v>
      </c>
      <c r="X56" s="20" t="n">
        <v>20.43173769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(263.0/B61*100)</f>
        <v/>
      </c>
      <c r="D61" s="19" t="n">
        <v>6262</v>
      </c>
      <c r="E61" s="18" t="n">
        <v>463.84307091</v>
      </c>
      <c r="F61" s="20" t="n">
        <v>4.61298196</v>
      </c>
      <c r="G61" s="18" t="n">
        <v>503.29813357</v>
      </c>
      <c r="H61" s="20" t="n">
        <v>3.61193281</v>
      </c>
      <c r="I61" s="18" t="n">
        <v>488.49350227</v>
      </c>
      <c r="J61" s="20" t="n">
        <v>3.49183974</v>
      </c>
      <c r="K61" s="18" t="n">
        <v>477.39379149</v>
      </c>
      <c r="L61" s="20" t="n">
        <v>3.34126094</v>
      </c>
      <c r="M61" s="18" t="n">
        <v>460.8005982</v>
      </c>
      <c r="N61" s="20" t="n">
        <v>4.06726433</v>
      </c>
      <c r="O61" s="18" t="n">
        <v>412.79041495</v>
      </c>
      <c r="P61" s="20" t="n">
        <v>15.55189954</v>
      </c>
      <c r="Q61" s="18" t="s">
        <v>182</v>
      </c>
      <c r="R61" s="20" t="s">
        <v>182</v>
      </c>
      <c r="S61" s="18" t="s">
        <v>182</v>
      </c>
      <c r="T61" s="20" t="s">
        <v>182</v>
      </c>
      <c r="U61" s="18" t="s">
        <v>182</v>
      </c>
      <c r="V61" s="20" t="s">
        <v>182</v>
      </c>
      <c r="W61" s="18" t="n">
        <v>402.21487881</v>
      </c>
      <c r="X61" s="20" t="n">
        <v>8.19948638</v>
      </c>
    </row>
    <row r="62" spans="1:24">
      <c r="A62" s="15" t="s">
        <v>237</v>
      </c>
      <c r="B62" s="17" t="n">
        <v>4476</v>
      </c>
      <c r="C62" s="18">
        <f>(5.0/B62*100)</f>
        <v/>
      </c>
      <c r="D62" s="19" t="n">
        <v>4471</v>
      </c>
      <c r="E62" s="18" t="n">
        <v>526.09086368</v>
      </c>
      <c r="F62" s="20" t="n">
        <v>2.76523542</v>
      </c>
      <c r="G62" s="18" t="n">
        <v>560.99825588</v>
      </c>
      <c r="H62" s="20" t="n">
        <v>2.13956724</v>
      </c>
      <c r="I62" s="18" t="n">
        <v>552.12550058</v>
      </c>
      <c r="J62" s="20" t="n">
        <v>2.9026633</v>
      </c>
      <c r="K62" s="18" t="n">
        <v>535.55823298</v>
      </c>
      <c r="L62" s="20" t="n">
        <v>3.53360567</v>
      </c>
      <c r="M62" s="18" t="n">
        <v>514.99231623</v>
      </c>
      <c r="N62" s="20" t="n">
        <v>3.74883271</v>
      </c>
      <c r="O62" s="18" t="n">
        <v>492.5715519</v>
      </c>
      <c r="P62" s="20" t="n">
        <v>17.55575261</v>
      </c>
      <c r="Q62" s="18" t="s">
        <v>182</v>
      </c>
      <c r="R62" s="20" t="s">
        <v>182</v>
      </c>
      <c r="S62" s="18" t="s">
        <v>182</v>
      </c>
      <c r="T62" s="20" t="s">
        <v>182</v>
      </c>
      <c r="U62" s="18" t="s">
        <v>182</v>
      </c>
      <c r="V62" s="20" t="s">
        <v>182</v>
      </c>
      <c r="W62" s="18" t="n">
        <v>475.29717497</v>
      </c>
      <c r="X62" s="20" t="n">
        <v>24.26939522</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(35.0/B67*100)</f>
        <v/>
      </c>
      <c r="D67" s="19" t="n">
        <v>6936</v>
      </c>
      <c r="E67" s="18" t="n">
        <v>380.53035812</v>
      </c>
      <c r="F67" s="20" t="n">
        <v>3.29096428</v>
      </c>
      <c r="G67" s="18" t="n">
        <v>407.42290021</v>
      </c>
      <c r="H67" s="20" t="n">
        <v>3.81090939</v>
      </c>
      <c r="I67" s="18" t="n">
        <v>403.00348649</v>
      </c>
      <c r="J67" s="20" t="n">
        <v>4.17978848</v>
      </c>
      <c r="K67" s="18" t="n">
        <v>400.11833757</v>
      </c>
      <c r="L67" s="20" t="n">
        <v>4.81157461</v>
      </c>
      <c r="M67" s="18" t="n">
        <v>384.87692702</v>
      </c>
      <c r="N67" s="20" t="n">
        <v>6.43159561</v>
      </c>
      <c r="O67" s="18" t="n">
        <v>303.84785217</v>
      </c>
      <c r="P67" s="20" t="n">
        <v>8.663461910000001</v>
      </c>
      <c r="Q67" s="18" t="s">
        <v>182</v>
      </c>
      <c r="R67" s="20" t="s">
        <v>182</v>
      </c>
      <c r="S67" s="18" t="s">
        <v>182</v>
      </c>
      <c r="T67" s="20" t="s">
        <v>182</v>
      </c>
      <c r="U67" s="18" t="s">
        <v>182</v>
      </c>
      <c r="V67" s="20" t="s">
        <v>182</v>
      </c>
      <c r="W67" s="18" t="n">
        <v>290.89823993</v>
      </c>
      <c r="X67" s="20" t="n">
        <v>8.475588419999999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505.17264894</v>
      </c>
      <c r="F70" s="20" t="n">
        <v>4.57964931</v>
      </c>
      <c r="G70" s="18" t="n">
        <v>513.0712672</v>
      </c>
      <c r="H70" s="20" t="n">
        <v>4.26542496</v>
      </c>
      <c r="I70" s="18" t="n">
        <v>504.23103301</v>
      </c>
      <c r="J70" s="20" t="n">
        <v>4.27443055</v>
      </c>
      <c r="K70" s="18" t="n">
        <v>487.60904098</v>
      </c>
      <c r="L70" s="20" t="n">
        <v>4.1945248</v>
      </c>
      <c r="M70" s="18" t="n">
        <v>484.08389589</v>
      </c>
      <c r="N70" s="20" t="n">
        <v>4.84766551</v>
      </c>
      <c r="O70" s="18" t="n">
        <v>454.95534387</v>
      </c>
      <c r="P70" s="20" t="n">
        <v>16.73197951</v>
      </c>
      <c r="Q70" s="18" t="s">
        <v>182</v>
      </c>
      <c r="R70" s="20" t="s">
        <v>182</v>
      </c>
      <c r="S70" s="18" t="s">
        <v>182</v>
      </c>
      <c r="T70" s="20" t="s">
        <v>182</v>
      </c>
      <c r="U70" s="18" t="s">
        <v>182</v>
      </c>
      <c r="V70" s="20" t="s">
        <v>182</v>
      </c>
      <c r="W70" s="18" t="n">
        <v>431.52104249</v>
      </c>
      <c r="X70" s="20" t="n">
        <v>7.73032124</v>
      </c>
    </row>
    <row r="71" spans="1:24">
      <c r="A71" s="15" t="s">
        <v>246</v>
      </c>
      <c r="B71" s="17" t="n">
        <v>6115</v>
      </c>
      <c r="C71" s="18">
        <f>(116.0/B71*100)</f>
        <v/>
      </c>
      <c r="D71" s="19" t="n">
        <v>5999</v>
      </c>
      <c r="E71" s="18" t="n">
        <v>566.50435953</v>
      </c>
      <c r="F71" s="20" t="n">
        <v>4.39168269</v>
      </c>
      <c r="G71" s="18" t="n">
        <v>587.14580027</v>
      </c>
      <c r="H71" s="20" t="n">
        <v>2.08197602</v>
      </c>
      <c r="I71" s="18" t="n">
        <v>557.77251001</v>
      </c>
      <c r="J71" s="20" t="n">
        <v>3.39266683</v>
      </c>
      <c r="K71" s="18" t="n">
        <v>527.15792127</v>
      </c>
      <c r="L71" s="20" t="n">
        <v>4.03616378</v>
      </c>
      <c r="M71" s="18" t="n">
        <v>519.02872088</v>
      </c>
      <c r="N71" s="20" t="n">
        <v>6.24928504</v>
      </c>
      <c r="O71" s="18" t="n">
        <v>478.19921099</v>
      </c>
      <c r="P71" s="20" t="n">
        <v>17.49214051</v>
      </c>
      <c r="Q71" s="18" t="s">
        <v>182</v>
      </c>
      <c r="R71" s="20" t="s">
        <v>182</v>
      </c>
      <c r="S71" s="18" t="s">
        <v>182</v>
      </c>
      <c r="T71" s="20" t="s">
        <v>182</v>
      </c>
      <c r="U71" s="18" t="s">
        <v>182</v>
      </c>
      <c r="V71" s="20" t="s">
        <v>182</v>
      </c>
      <c r="W71" s="18" t="n">
        <v>496.39895112</v>
      </c>
      <c r="X71" s="20" t="n">
        <v>17.98389387</v>
      </c>
    </row>
    <row r="72" spans="1:24">
      <c r="A72" s="15" t="s">
        <v>247</v>
      </c>
      <c r="B72" s="17" t="n">
        <v>7708</v>
      </c>
      <c r="C72" s="18">
        <f>(8.0/B72*100)</f>
        <v/>
      </c>
      <c r="D72" s="19" t="n">
        <v>7700</v>
      </c>
      <c r="E72" s="18" t="n">
        <v>512.57100644</v>
      </c>
      <c r="F72" s="20" t="n">
        <v>4.84870536</v>
      </c>
      <c r="G72" s="18" t="n">
        <v>568.91625476</v>
      </c>
      <c r="H72" s="20" t="n">
        <v>3.66379317</v>
      </c>
      <c r="I72" s="18" t="n">
        <v>558.72384472</v>
      </c>
      <c r="J72" s="20" t="n">
        <v>3.70072693</v>
      </c>
      <c r="K72" s="18" t="n">
        <v>523.80960943</v>
      </c>
      <c r="L72" s="20" t="n">
        <v>4.3614363</v>
      </c>
      <c r="M72" s="18" t="n">
        <v>508.42015754</v>
      </c>
      <c r="N72" s="20" t="n">
        <v>4.3747649</v>
      </c>
      <c r="O72" s="18" t="n">
        <v>397.26229727</v>
      </c>
      <c r="P72" s="20" t="n">
        <v>19.0006931</v>
      </c>
      <c r="Q72" s="18" t="s">
        <v>182</v>
      </c>
      <c r="R72" s="20" t="s">
        <v>182</v>
      </c>
      <c r="S72" s="18" t="s">
        <v>182</v>
      </c>
      <c r="T72" s="20" t="s">
        <v>182</v>
      </c>
      <c r="U72" s="18" t="s">
        <v>182</v>
      </c>
      <c r="V72" s="20" t="s">
        <v>182</v>
      </c>
      <c r="W72" s="18" t="n">
        <v>440.97479491</v>
      </c>
      <c r="X72" s="20" t="n">
        <v>25.71683773</v>
      </c>
    </row>
    <row r="73" spans="1:24">
      <c r="A73" s="15" t="s">
        <v>248</v>
      </c>
      <c r="B73" s="17" t="n">
        <v>8249</v>
      </c>
      <c r="C73" s="18">
        <f>(236.0/B73*100)</f>
        <v/>
      </c>
      <c r="D73" s="19" t="n">
        <v>8013</v>
      </c>
      <c r="E73" s="18" t="n">
        <v>400.67349222</v>
      </c>
      <c r="F73" s="20" t="n">
        <v>4.27138624</v>
      </c>
      <c r="G73" s="18" t="n">
        <v>428.96044054</v>
      </c>
      <c r="H73" s="20" t="n">
        <v>4.46260703</v>
      </c>
      <c r="I73" s="18" t="n">
        <v>426.18194661</v>
      </c>
      <c r="J73" s="20" t="n">
        <v>4.21536703</v>
      </c>
      <c r="K73" s="18" t="n">
        <v>412.2688214</v>
      </c>
      <c r="L73" s="20" t="n">
        <v>4.42041204</v>
      </c>
      <c r="M73" s="18" t="n">
        <v>409.78949802</v>
      </c>
      <c r="N73" s="20" t="n">
        <v>3.8860789</v>
      </c>
      <c r="O73" s="18" t="n">
        <v>373.56292305</v>
      </c>
      <c r="P73" s="20" t="n">
        <v>8.33863586</v>
      </c>
      <c r="Q73" s="18" t="s">
        <v>182</v>
      </c>
      <c r="R73" s="20" t="s">
        <v>182</v>
      </c>
      <c r="S73" s="18" t="s">
        <v>182</v>
      </c>
      <c r="T73" s="20" t="s">
        <v>182</v>
      </c>
      <c r="U73" s="18" t="s">
        <v>182</v>
      </c>
      <c r="V73" s="20" t="s">
        <v>182</v>
      </c>
      <c r="W73" s="18" t="n">
        <v>381.75301689</v>
      </c>
      <c r="X73" s="20" t="n">
        <v>12.14470519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(277.0/B77*100)</f>
        <v/>
      </c>
      <c r="D77" s="19" t="n">
        <v>5785</v>
      </c>
      <c r="E77" s="18" t="n">
        <v>407.95115718</v>
      </c>
      <c r="F77" s="20" t="n">
        <v>4.21499319</v>
      </c>
      <c r="G77" s="18" t="n">
        <v>461.38597504</v>
      </c>
      <c r="H77" s="20" t="n">
        <v>4.6034498</v>
      </c>
      <c r="I77" s="18" t="n">
        <v>450.82553257</v>
      </c>
      <c r="J77" s="20" t="n">
        <v>4.2126441</v>
      </c>
      <c r="K77" s="18" t="n">
        <v>426.86295341</v>
      </c>
      <c r="L77" s="20" t="n">
        <v>3.39313952</v>
      </c>
      <c r="M77" s="18" t="n">
        <v>409.57871879</v>
      </c>
      <c r="N77" s="20" t="n">
        <v>5.08942826</v>
      </c>
      <c r="O77" s="18" t="n">
        <v>351.09429102</v>
      </c>
      <c r="P77" s="20" t="n">
        <v>14.79109672</v>
      </c>
      <c r="Q77" s="18" t="s">
        <v>182</v>
      </c>
      <c r="R77" s="20" t="s">
        <v>182</v>
      </c>
      <c r="S77" s="18" t="s">
        <v>182</v>
      </c>
      <c r="T77" s="20" t="s">
        <v>182</v>
      </c>
      <c r="U77" s="18" t="s">
        <v>182</v>
      </c>
      <c r="V77" s="20" t="s">
        <v>182</v>
      </c>
      <c r="W77" s="18" t="n">
        <v>359.89023192</v>
      </c>
      <c r="X77" s="20" t="n">
        <v>3.74984677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328</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441.13541985</v>
      </c>
      <c r="F7" s="20" t="n">
        <v>3.34488981</v>
      </c>
      <c r="G7" s="18" t="n">
        <v>480.62317966</v>
      </c>
      <c r="H7" s="20" t="n">
        <v>2.84412742</v>
      </c>
      <c r="I7" s="18" t="n">
        <v>502.95243745</v>
      </c>
      <c r="J7" s="20" t="n">
        <v>2.36145653</v>
      </c>
      <c r="K7" s="18" t="n">
        <v>515.98867259</v>
      </c>
      <c r="L7" s="20" t="n">
        <v>3.13065532</v>
      </c>
      <c r="M7" s="18" t="n">
        <v>515.34047465</v>
      </c>
      <c r="N7" s="20" t="n">
        <v>3.77512612</v>
      </c>
      <c r="O7" s="18" t="n">
        <v>388.11866311</v>
      </c>
      <c r="P7" s="20" t="n">
        <v>15.08149247</v>
      </c>
      <c r="Q7" s="18" t="s">
        <v>182</v>
      </c>
      <c r="R7" s="20" t="s">
        <v>182</v>
      </c>
      <c r="S7" s="18" t="s">
        <v>182</v>
      </c>
      <c r="T7" s="20" t="s">
        <v>182</v>
      </c>
      <c r="U7" s="18" t="s">
        <v>182</v>
      </c>
      <c r="V7" s="20" t="s">
        <v>182</v>
      </c>
      <c r="W7" s="18" t="n">
        <v>456.8244452</v>
      </c>
      <c r="X7" s="20" t="n">
        <v>5.69784758</v>
      </c>
    </row>
    <row r="8" spans="1:24">
      <c r="A8" s="15" t="s">
        <v>183</v>
      </c>
      <c r="B8" s="17" t="n">
        <v>7007</v>
      </c>
      <c r="C8" s="18">
        <f>(169.0/B8*100)</f>
        <v/>
      </c>
      <c r="D8" s="19" t="n">
        <v>6838</v>
      </c>
      <c r="E8" s="18" t="n">
        <v>456.08745718</v>
      </c>
      <c r="F8" s="20" t="n">
        <v>4.45843097</v>
      </c>
      <c r="G8" s="18" t="n">
        <v>507.62133824</v>
      </c>
      <c r="H8" s="20" t="n">
        <v>4.1482131</v>
      </c>
      <c r="I8" s="18" t="n">
        <v>517.87745309</v>
      </c>
      <c r="J8" s="20" t="n">
        <v>3.33691976</v>
      </c>
      <c r="K8" s="18" t="n">
        <v>514.50632573</v>
      </c>
      <c r="L8" s="20" t="n">
        <v>4.31016627</v>
      </c>
      <c r="M8" s="18" t="n">
        <v>476.55070693</v>
      </c>
      <c r="N8" s="20" t="n">
        <v>6.70390613</v>
      </c>
      <c r="O8" s="18" t="n">
        <v>431.33135579</v>
      </c>
      <c r="P8" s="20" t="n">
        <v>28.63360248</v>
      </c>
      <c r="Q8" s="18" t="s">
        <v>182</v>
      </c>
      <c r="R8" s="20" t="s">
        <v>182</v>
      </c>
      <c r="S8" s="18" t="n">
        <v>301.63126691</v>
      </c>
      <c r="T8" s="20" t="n">
        <v>25.14921031</v>
      </c>
      <c r="U8" s="18" t="s">
        <v>182</v>
      </c>
      <c r="V8" s="20" t="s">
        <v>182</v>
      </c>
      <c r="W8" s="18" t="n">
        <v>419.46954967</v>
      </c>
      <c r="X8" s="20" t="n">
        <v>6.6019501</v>
      </c>
    </row>
    <row r="9" spans="1:24">
      <c r="A9" s="15" t="s">
        <v>184</v>
      </c>
      <c r="B9" s="17" t="n">
        <v>9651</v>
      </c>
      <c r="C9" s="18">
        <f>(568.0/B9*100)</f>
        <v/>
      </c>
      <c r="D9" s="19" t="n">
        <v>9083</v>
      </c>
      <c r="E9" s="18" t="n">
        <v>461.43840146</v>
      </c>
      <c r="F9" s="20" t="n">
        <v>4.28105466</v>
      </c>
      <c r="G9" s="18" t="n">
        <v>519.94537858</v>
      </c>
      <c r="H9" s="20" t="n">
        <v>3.35109659</v>
      </c>
      <c r="I9" s="18" t="n">
        <v>539.90534211</v>
      </c>
      <c r="J9" s="20" t="n">
        <v>2.90356924</v>
      </c>
      <c r="K9" s="18" t="n">
        <v>527.69299658</v>
      </c>
      <c r="L9" s="20" t="n">
        <v>3.44941763</v>
      </c>
      <c r="M9" s="18" t="n">
        <v>486.71488622</v>
      </c>
      <c r="N9" s="20" t="n">
        <v>4.5822988</v>
      </c>
      <c r="O9" s="18" t="n">
        <v>434.12804464</v>
      </c>
      <c r="P9" s="20" t="n">
        <v>42.04427122</v>
      </c>
      <c r="Q9" s="18" t="s">
        <v>182</v>
      </c>
      <c r="R9" s="20" t="s">
        <v>182</v>
      </c>
      <c r="S9" s="18" t="n">
        <v>357.98454354</v>
      </c>
      <c r="T9" s="20" t="n">
        <v>11.51846445</v>
      </c>
      <c r="U9" s="18" t="s">
        <v>182</v>
      </c>
      <c r="V9" s="20" t="s">
        <v>182</v>
      </c>
      <c r="W9" s="18" t="n">
        <v>428.37385603</v>
      </c>
      <c r="X9" s="20" t="n">
        <v>5.586475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(125.0/B11*100)</f>
        <v/>
      </c>
      <c r="D11" s="19" t="n">
        <v>6928</v>
      </c>
      <c r="E11" s="18" t="n">
        <v>384.82867168</v>
      </c>
      <c r="F11" s="20" t="n">
        <v>5.44555228</v>
      </c>
      <c r="G11" s="18" t="n">
        <v>426.80478176</v>
      </c>
      <c r="H11" s="20" t="n">
        <v>3.16807071</v>
      </c>
      <c r="I11" s="18" t="n">
        <v>439.7144237</v>
      </c>
      <c r="J11" s="20" t="n">
        <v>3.24457972</v>
      </c>
      <c r="K11" s="18" t="n">
        <v>433.94389267</v>
      </c>
      <c r="L11" s="20" t="n">
        <v>4.22775806</v>
      </c>
      <c r="M11" s="18" t="n">
        <v>410.85386599</v>
      </c>
      <c r="N11" s="20" t="n">
        <v>6.03742211</v>
      </c>
      <c r="O11" s="18" t="n">
        <v>327.62067624</v>
      </c>
      <c r="P11" s="20" t="n">
        <v>23.85874784</v>
      </c>
      <c r="Q11" s="18" t="s">
        <v>182</v>
      </c>
      <c r="R11" s="20" t="s">
        <v>182</v>
      </c>
      <c r="S11" s="18" t="s">
        <v>182</v>
      </c>
      <c r="T11" s="20" t="s">
        <v>182</v>
      </c>
      <c r="U11" s="18" t="s">
        <v>182</v>
      </c>
      <c r="V11" s="20" t="s">
        <v>182</v>
      </c>
      <c r="W11" s="18" t="n">
        <v>383.31004452</v>
      </c>
      <c r="X11" s="20" t="n">
        <v>6.71417683</v>
      </c>
    </row>
    <row r="12" spans="1:24">
      <c r="A12" s="15" t="s">
        <v>187</v>
      </c>
      <c r="B12" s="17" t="n">
        <v>6894</v>
      </c>
      <c r="C12" s="18">
        <f>(127.0/B12*100)</f>
        <v/>
      </c>
      <c r="D12" s="19" t="n">
        <v>6767</v>
      </c>
      <c r="E12" s="18" t="n">
        <v>460.31644224</v>
      </c>
      <c r="F12" s="20" t="n">
        <v>3.91256452</v>
      </c>
      <c r="G12" s="18" t="n">
        <v>510.12285203</v>
      </c>
      <c r="H12" s="20" t="n">
        <v>3.39739044</v>
      </c>
      <c r="I12" s="18" t="n">
        <v>515.93677966</v>
      </c>
      <c r="J12" s="20" t="n">
        <v>2.63959615</v>
      </c>
      <c r="K12" s="18" t="n">
        <v>505.19541389</v>
      </c>
      <c r="L12" s="20" t="n">
        <v>4.16406988</v>
      </c>
      <c r="M12" s="18" t="n">
        <v>487.12645903</v>
      </c>
      <c r="N12" s="20" t="n">
        <v>5.33693298</v>
      </c>
      <c r="O12" s="18" t="n">
        <v>428.30653466</v>
      </c>
      <c r="P12" s="20" t="n">
        <v>25.45177241</v>
      </c>
      <c r="Q12" s="18" t="s">
        <v>182</v>
      </c>
      <c r="R12" s="20" t="s">
        <v>182</v>
      </c>
      <c r="S12" s="18" t="n">
        <v>340.98506961</v>
      </c>
      <c r="T12" s="20" t="n">
        <v>12.52444664</v>
      </c>
      <c r="U12" s="18" t="s">
        <v>182</v>
      </c>
      <c r="V12" s="20" t="s">
        <v>182</v>
      </c>
      <c r="W12" s="18" t="n">
        <v>416.66636322</v>
      </c>
      <c r="X12" s="20" t="n">
        <v>6.55016463</v>
      </c>
    </row>
    <row r="13" spans="1:24">
      <c r="A13" s="15" t="s">
        <v>188</v>
      </c>
      <c r="B13" s="17" t="n">
        <v>7161</v>
      </c>
      <c r="C13" s="18">
        <f>(329.0/B13*100)</f>
        <v/>
      </c>
      <c r="D13" s="19" t="n">
        <v>6832</v>
      </c>
      <c r="E13" s="18" t="n">
        <v>485.5698971</v>
      </c>
      <c r="F13" s="20" t="n">
        <v>6.43984526</v>
      </c>
      <c r="G13" s="18" t="n">
        <v>508.76755072</v>
      </c>
      <c r="H13" s="20" t="n">
        <v>4.1667372</v>
      </c>
      <c r="I13" s="18" t="n">
        <v>526.73039505</v>
      </c>
      <c r="J13" s="20" t="n">
        <v>2.66630712</v>
      </c>
      <c r="K13" s="18" t="n">
        <v>526.49027109</v>
      </c>
      <c r="L13" s="20" t="n">
        <v>2.95441025</v>
      </c>
      <c r="M13" s="18" t="n">
        <v>516.98156141</v>
      </c>
      <c r="N13" s="20" t="n">
        <v>4.07845783</v>
      </c>
      <c r="O13" s="18" t="n">
        <v>403.46505939</v>
      </c>
      <c r="P13" s="20" t="n">
        <v>16.7949963</v>
      </c>
      <c r="Q13" s="18" t="s">
        <v>182</v>
      </c>
      <c r="R13" s="20" t="s">
        <v>182</v>
      </c>
      <c r="S13" s="18" t="n">
        <v>447.51533769</v>
      </c>
      <c r="T13" s="20" t="n">
        <v>5.97365007</v>
      </c>
      <c r="U13" s="18" t="s">
        <v>182</v>
      </c>
      <c r="V13" s="20" t="s">
        <v>182</v>
      </c>
      <c r="W13" s="18" t="n">
        <v>431.85877364</v>
      </c>
      <c r="X13" s="20" t="n">
        <v>5.58883014</v>
      </c>
    </row>
    <row r="14" spans="1:24">
      <c r="A14" s="15" t="s">
        <v>189</v>
      </c>
      <c r="B14" s="17" t="n">
        <v>5587</v>
      </c>
      <c r="C14" s="18">
        <f>(197.0/B14*100)</f>
        <v/>
      </c>
      <c r="D14" s="19" t="n">
        <v>5390</v>
      </c>
      <c r="E14" s="18" t="n">
        <v>480.5473918</v>
      </c>
      <c r="F14" s="20" t="n">
        <v>5.01701437</v>
      </c>
      <c r="G14" s="18" t="n">
        <v>530.5829285900001</v>
      </c>
      <c r="H14" s="20" t="n">
        <v>3.42313067</v>
      </c>
      <c r="I14" s="18" t="n">
        <v>535.01631295</v>
      </c>
      <c r="J14" s="20" t="n">
        <v>2.47435371</v>
      </c>
      <c r="K14" s="18" t="n">
        <v>524.00051001</v>
      </c>
      <c r="L14" s="20" t="n">
        <v>3.22962113</v>
      </c>
      <c r="M14" s="18" t="n">
        <v>496.99372341</v>
      </c>
      <c r="N14" s="20" t="n">
        <v>4.41619214</v>
      </c>
      <c r="O14" s="18" t="n">
        <v>422.7798821</v>
      </c>
      <c r="P14" s="20" t="n">
        <v>14.90176457</v>
      </c>
      <c r="Q14" s="18" t="s">
        <v>182</v>
      </c>
      <c r="R14" s="20" t="s">
        <v>182</v>
      </c>
      <c r="S14" s="18" t="s">
        <v>182</v>
      </c>
      <c r="T14" s="20" t="s">
        <v>182</v>
      </c>
      <c r="U14" s="18" t="s">
        <v>182</v>
      </c>
      <c r="V14" s="20" t="s">
        <v>182</v>
      </c>
      <c r="W14" s="18" t="n">
        <v>454.17609883</v>
      </c>
      <c r="X14" s="20" t="n">
        <v>8.36701397</v>
      </c>
    </row>
    <row r="15" spans="1:24">
      <c r="A15" s="15" t="s">
        <v>190</v>
      </c>
      <c r="B15" s="17" t="n">
        <v>5882</v>
      </c>
      <c r="C15" s="18">
        <f>(151.0/B15*100)</f>
        <v/>
      </c>
      <c r="D15" s="19" t="n">
        <v>5731</v>
      </c>
      <c r="E15" s="18" t="n">
        <v>482.78032345</v>
      </c>
      <c r="F15" s="20" t="n">
        <v>4.41136904</v>
      </c>
      <c r="G15" s="18" t="n">
        <v>520.20100863</v>
      </c>
      <c r="H15" s="20" t="n">
        <v>2.87782828</v>
      </c>
      <c r="I15" s="18" t="n">
        <v>528.68051486</v>
      </c>
      <c r="J15" s="20" t="n">
        <v>2.7397282</v>
      </c>
      <c r="K15" s="18" t="n">
        <v>508.12317011</v>
      </c>
      <c r="L15" s="20" t="n">
        <v>5.34965329</v>
      </c>
      <c r="M15" s="18" t="n">
        <v>492.46104261</v>
      </c>
      <c r="N15" s="20" t="n">
        <v>7.51938206</v>
      </c>
      <c r="O15" s="18" t="n">
        <v>390.64671061</v>
      </c>
      <c r="P15" s="20" t="n">
        <v>25.21597104</v>
      </c>
      <c r="Q15" s="18" t="s">
        <v>182</v>
      </c>
      <c r="R15" s="20" t="s">
        <v>182</v>
      </c>
      <c r="S15" s="18" t="n">
        <v>368.85220715</v>
      </c>
      <c r="T15" s="20" t="n">
        <v>14.5875493</v>
      </c>
      <c r="U15" s="18" t="s">
        <v>182</v>
      </c>
      <c r="V15" s="20" t="s">
        <v>182</v>
      </c>
      <c r="W15" s="18" t="n">
        <v>449.84670447</v>
      </c>
      <c r="X15" s="20" t="n">
        <v>7.29269669</v>
      </c>
    </row>
    <row r="16" spans="1:24">
      <c r="A16" s="15" t="s">
        <v>191</v>
      </c>
      <c r="B16" s="17" t="n">
        <v>6108</v>
      </c>
      <c r="C16" s="18">
        <f>(264.0/B16*100)</f>
        <v/>
      </c>
      <c r="D16" s="19" t="n">
        <v>5844</v>
      </c>
      <c r="E16" s="18" t="n">
        <v>446.61304454</v>
      </c>
      <c r="F16" s="20" t="n">
        <v>4.21364352</v>
      </c>
      <c r="G16" s="18" t="n">
        <v>518.20023508</v>
      </c>
      <c r="H16" s="20" t="n">
        <v>3.32466197</v>
      </c>
      <c r="I16" s="18" t="n">
        <v>523.8470931099999</v>
      </c>
      <c r="J16" s="20" t="n">
        <v>2.76461204</v>
      </c>
      <c r="K16" s="18" t="n">
        <v>504.07444312</v>
      </c>
      <c r="L16" s="20" t="n">
        <v>4.08576908</v>
      </c>
      <c r="M16" s="18" t="n">
        <v>466.96631674</v>
      </c>
      <c r="N16" s="20" t="n">
        <v>5.86085901</v>
      </c>
      <c r="O16" s="18" t="n">
        <v>357.17090442</v>
      </c>
      <c r="P16" s="20" t="n">
        <v>17.03892866</v>
      </c>
      <c r="Q16" s="18" t="s">
        <v>182</v>
      </c>
      <c r="R16" s="20" t="s">
        <v>182</v>
      </c>
      <c r="S16" s="18" t="s">
        <v>182</v>
      </c>
      <c r="T16" s="20" t="s">
        <v>182</v>
      </c>
      <c r="U16" s="18" t="s">
        <v>182</v>
      </c>
      <c r="V16" s="20" t="s">
        <v>182</v>
      </c>
      <c r="W16" s="18" t="n">
        <v>405.50539301</v>
      </c>
      <c r="X16" s="20" t="n">
        <v>6.39657197</v>
      </c>
    </row>
    <row r="17" spans="1:24">
      <c r="A17" s="15" t="s">
        <v>192</v>
      </c>
      <c r="B17" s="17" t="n">
        <v>6504</v>
      </c>
      <c r="C17" s="18">
        <f>(794.0/B17*100)</f>
        <v/>
      </c>
      <c r="D17" s="19" t="n">
        <v>5710</v>
      </c>
      <c r="E17" s="18" t="n">
        <v>476.44246665</v>
      </c>
      <c r="F17" s="20" t="n">
        <v>4.20007867</v>
      </c>
      <c r="G17" s="18" t="n">
        <v>523.03992323</v>
      </c>
      <c r="H17" s="20" t="n">
        <v>3.27426205</v>
      </c>
      <c r="I17" s="18" t="n">
        <v>523.26006317</v>
      </c>
      <c r="J17" s="20" t="n">
        <v>3.68862057</v>
      </c>
      <c r="K17" s="18" t="n">
        <v>508.97293968</v>
      </c>
      <c r="L17" s="20" t="n">
        <v>6.18835846</v>
      </c>
      <c r="M17" s="18" t="n">
        <v>489.67936552</v>
      </c>
      <c r="N17" s="20" t="n">
        <v>9.34055736</v>
      </c>
      <c r="O17" s="18" t="s">
        <v>182</v>
      </c>
      <c r="P17" s="20" t="s">
        <v>182</v>
      </c>
      <c r="Q17" s="18" t="s">
        <v>182</v>
      </c>
      <c r="R17" s="20" t="s">
        <v>182</v>
      </c>
      <c r="S17" s="18" t="n">
        <v>362.96139732</v>
      </c>
      <c r="T17" s="20" t="n">
        <v>12.64520278</v>
      </c>
      <c r="U17" s="18" t="s">
        <v>182</v>
      </c>
      <c r="V17" s="20" t="s">
        <v>182</v>
      </c>
      <c r="W17" s="18" t="n">
        <v>438.90170069</v>
      </c>
      <c r="X17" s="20" t="n">
        <v>9.11769419</v>
      </c>
    </row>
    <row r="18" spans="1:24">
      <c r="A18" s="15" t="s">
        <v>193</v>
      </c>
      <c r="B18" s="17" t="n">
        <v>5532</v>
      </c>
      <c r="C18" s="18">
        <f>(40.0/B18*100)</f>
        <v/>
      </c>
      <c r="D18" s="19" t="n">
        <v>5492</v>
      </c>
      <c r="E18" s="18" t="n">
        <v>421.1928158</v>
      </c>
      <c r="F18" s="20" t="n">
        <v>4.72991138</v>
      </c>
      <c r="G18" s="18" t="n">
        <v>470.69857257</v>
      </c>
      <c r="H18" s="20" t="n">
        <v>4.24738803</v>
      </c>
      <c r="I18" s="18" t="n">
        <v>480.12740187</v>
      </c>
      <c r="J18" s="20" t="n">
        <v>4.52784462</v>
      </c>
      <c r="K18" s="18" t="n">
        <v>459.56035023</v>
      </c>
      <c r="L18" s="20" t="n">
        <v>4.88239707</v>
      </c>
      <c r="M18" s="18" t="n">
        <v>440.94457956</v>
      </c>
      <c r="N18" s="20" t="n">
        <v>5.06757268</v>
      </c>
      <c r="O18" s="18" t="n">
        <v>358.73236946</v>
      </c>
      <c r="P18" s="20" t="n">
        <v>16.39771243</v>
      </c>
      <c r="Q18" s="18" t="s">
        <v>182</v>
      </c>
      <c r="R18" s="20" t="s">
        <v>182</v>
      </c>
      <c r="S18" s="18" t="s">
        <v>182</v>
      </c>
      <c r="T18" s="20" t="s">
        <v>182</v>
      </c>
      <c r="U18" s="18" t="s">
        <v>182</v>
      </c>
      <c r="V18" s="20" t="s">
        <v>182</v>
      </c>
      <c r="W18" s="18" t="n">
        <v>400.57825885</v>
      </c>
      <c r="X18" s="20" t="n">
        <v>7.53517655</v>
      </c>
    </row>
    <row r="19" spans="1:24">
      <c r="A19" s="15" t="s">
        <v>194</v>
      </c>
      <c r="B19" s="17" t="n">
        <v>5658</v>
      </c>
      <c r="C19" s="18">
        <f>(154.0/B19*100)</f>
        <v/>
      </c>
      <c r="D19" s="19" t="n">
        <v>5504</v>
      </c>
      <c r="E19" s="18" t="n">
        <v>432.45878034</v>
      </c>
      <c r="F19" s="20" t="n">
        <v>5.16298818</v>
      </c>
      <c r="G19" s="18" t="n">
        <v>495.06646593</v>
      </c>
      <c r="H19" s="20" t="n">
        <v>3.72383146</v>
      </c>
      <c r="I19" s="18" t="n">
        <v>499.02173145</v>
      </c>
      <c r="J19" s="20" t="n">
        <v>3.28881887</v>
      </c>
      <c r="K19" s="18" t="n">
        <v>486.89914481</v>
      </c>
      <c r="L19" s="20" t="n">
        <v>4.28097353</v>
      </c>
      <c r="M19" s="18" t="n">
        <v>450.32916146</v>
      </c>
      <c r="N19" s="20" t="n">
        <v>5.07355829</v>
      </c>
      <c r="O19" s="18" t="n">
        <v>385.76858232</v>
      </c>
      <c r="P19" s="20" t="n">
        <v>18.33358349</v>
      </c>
      <c r="Q19" s="18" t="s">
        <v>182</v>
      </c>
      <c r="R19" s="20" t="s">
        <v>182</v>
      </c>
      <c r="S19" s="18" t="s">
        <v>182</v>
      </c>
      <c r="T19" s="20" t="s">
        <v>182</v>
      </c>
      <c r="U19" s="18" t="s">
        <v>182</v>
      </c>
      <c r="V19" s="20" t="s">
        <v>182</v>
      </c>
      <c r="W19" s="18" t="n">
        <v>394.64241423</v>
      </c>
      <c r="X19" s="20" t="n">
        <v>7.91877757</v>
      </c>
    </row>
    <row r="20" spans="1:24">
      <c r="A20" s="15" t="s">
        <v>195</v>
      </c>
      <c r="B20" s="17" t="n">
        <v>3371</v>
      </c>
      <c r="C20" s="18">
        <f>(81.0/B20*100)</f>
        <v/>
      </c>
      <c r="D20" s="19" t="n">
        <v>3290</v>
      </c>
      <c r="E20" s="18" t="n">
        <v>457.45236195</v>
      </c>
      <c r="F20" s="20" t="n">
        <v>6.37921638</v>
      </c>
      <c r="G20" s="18" t="n">
        <v>500.42353408</v>
      </c>
      <c r="H20" s="20" t="n">
        <v>2.89847579</v>
      </c>
      <c r="I20" s="18" t="n">
        <v>498.47092856</v>
      </c>
      <c r="J20" s="20" t="n">
        <v>3.4824867</v>
      </c>
      <c r="K20" s="18" t="n">
        <v>485.10356448</v>
      </c>
      <c r="L20" s="20" t="n">
        <v>5.47482674</v>
      </c>
      <c r="M20" s="18" t="n">
        <v>469.51966989</v>
      </c>
      <c r="N20" s="20" t="n">
        <v>9.29034519</v>
      </c>
      <c r="O20" s="18" t="s">
        <v>182</v>
      </c>
      <c r="P20" s="20" t="s">
        <v>182</v>
      </c>
      <c r="Q20" s="18" t="s">
        <v>182</v>
      </c>
      <c r="R20" s="20" t="s">
        <v>182</v>
      </c>
      <c r="S20" s="18" t="s">
        <v>182</v>
      </c>
      <c r="T20" s="20" t="s">
        <v>182</v>
      </c>
      <c r="U20" s="18" t="s">
        <v>182</v>
      </c>
      <c r="V20" s="20" t="s">
        <v>182</v>
      </c>
      <c r="W20" s="18" t="n">
        <v>418.35496843</v>
      </c>
      <c r="X20" s="20" t="n">
        <v>10.73710624</v>
      </c>
    </row>
    <row r="21" spans="1:24">
      <c r="A21" s="15" t="s">
        <v>196</v>
      </c>
      <c r="B21" s="17" t="n">
        <v>5741</v>
      </c>
      <c r="C21" s="18">
        <f>(81.0/B21*100)</f>
        <v/>
      </c>
      <c r="D21" s="19" t="n">
        <v>5660</v>
      </c>
      <c r="E21" s="18" t="n">
        <v>470.88752965</v>
      </c>
      <c r="F21" s="20" t="n">
        <v>4.42761029</v>
      </c>
      <c r="G21" s="18" t="n">
        <v>510.40482231</v>
      </c>
      <c r="H21" s="20" t="n">
        <v>2.42555314</v>
      </c>
      <c r="I21" s="18" t="n">
        <v>517.0307235</v>
      </c>
      <c r="J21" s="20" t="n">
        <v>2.37239666</v>
      </c>
      <c r="K21" s="18" t="n">
        <v>509.82355311</v>
      </c>
      <c r="L21" s="20" t="n">
        <v>3.73365211</v>
      </c>
      <c r="M21" s="18" t="n">
        <v>466.75856431</v>
      </c>
      <c r="N21" s="20" t="n">
        <v>6.94206616</v>
      </c>
      <c r="O21" s="18" t="n">
        <v>424.8487347</v>
      </c>
      <c r="P21" s="20" t="n">
        <v>29.04056888</v>
      </c>
      <c r="Q21" s="18" t="s">
        <v>182</v>
      </c>
      <c r="R21" s="20" t="s">
        <v>182</v>
      </c>
      <c r="S21" s="18" t="s">
        <v>182</v>
      </c>
      <c r="T21" s="20" t="s">
        <v>182</v>
      </c>
      <c r="U21" s="18" t="s">
        <v>182</v>
      </c>
      <c r="V21" s="20" t="s">
        <v>182</v>
      </c>
      <c r="W21" s="18" t="n">
        <v>449.96572993</v>
      </c>
      <c r="X21" s="20" t="n">
        <v>9.44591192</v>
      </c>
    </row>
    <row r="22" spans="1:24">
      <c r="A22" s="15" t="s">
        <v>197</v>
      </c>
      <c r="B22" s="17" t="n">
        <v>6598</v>
      </c>
      <c r="C22" s="18">
        <f>(102.0/B22*100)</f>
        <v/>
      </c>
      <c r="D22" s="19" t="n">
        <v>6496</v>
      </c>
      <c r="E22" s="18" t="n">
        <v>438.99494272</v>
      </c>
      <c r="F22" s="20" t="n">
        <v>8.30126995</v>
      </c>
      <c r="G22" s="18" t="n">
        <v>496.22260558</v>
      </c>
      <c r="H22" s="20" t="n">
        <v>4.65634938</v>
      </c>
      <c r="I22" s="18" t="n">
        <v>498.40050991</v>
      </c>
      <c r="J22" s="20" t="n">
        <v>4.84738889</v>
      </c>
      <c r="K22" s="18" t="n">
        <v>484.92035538</v>
      </c>
      <c r="L22" s="20" t="n">
        <v>4.94280438</v>
      </c>
      <c r="M22" s="18" t="n">
        <v>459.84832631</v>
      </c>
      <c r="N22" s="20" t="n">
        <v>6.39280176</v>
      </c>
      <c r="O22" s="18" t="n">
        <v>353.48150344</v>
      </c>
      <c r="P22" s="20" t="n">
        <v>10.04320883</v>
      </c>
      <c r="Q22" s="18" t="s">
        <v>182</v>
      </c>
      <c r="R22" s="20" t="s">
        <v>182</v>
      </c>
      <c r="S22" s="18" t="n">
        <v>465.3184081</v>
      </c>
      <c r="T22" s="20" t="n">
        <v>9.52311205</v>
      </c>
      <c r="U22" s="18" t="s">
        <v>182</v>
      </c>
      <c r="V22" s="20" t="s">
        <v>182</v>
      </c>
      <c r="W22" s="18" t="n">
        <v>383.92215961</v>
      </c>
      <c r="X22" s="20" t="n">
        <v>7.75424877</v>
      </c>
    </row>
    <row r="23" spans="1:24">
      <c r="A23" s="15" t="s">
        <v>198</v>
      </c>
      <c r="B23" s="17" t="n">
        <v>11583</v>
      </c>
      <c r="C23" s="18">
        <f>(522.0/B23*100)</f>
        <v/>
      </c>
      <c r="D23" s="19" t="n">
        <v>11061</v>
      </c>
      <c r="E23" s="18" t="n">
        <v>459.30202157</v>
      </c>
      <c r="F23" s="20" t="n">
        <v>4.07720918</v>
      </c>
      <c r="G23" s="18" t="n">
        <v>502.36829922</v>
      </c>
      <c r="H23" s="20" t="n">
        <v>4.05526512</v>
      </c>
      <c r="I23" s="18" t="n">
        <v>507.76965198</v>
      </c>
      <c r="J23" s="20" t="n">
        <v>3.48324591</v>
      </c>
      <c r="K23" s="18" t="n">
        <v>503.84914907</v>
      </c>
      <c r="L23" s="20" t="n">
        <v>5.46302133</v>
      </c>
      <c r="M23" s="18" t="n">
        <v>478.1329932</v>
      </c>
      <c r="N23" s="20" t="n">
        <v>6.82970367</v>
      </c>
      <c r="O23" s="18" t="n">
        <v>458.71026959</v>
      </c>
      <c r="P23" s="20" t="n">
        <v>19.55759787</v>
      </c>
      <c r="Q23" s="18" t="s">
        <v>182</v>
      </c>
      <c r="R23" s="20" t="s">
        <v>182</v>
      </c>
      <c r="S23" s="18" t="s">
        <v>182</v>
      </c>
      <c r="T23" s="20" t="s">
        <v>182</v>
      </c>
      <c r="U23" s="18" t="s">
        <v>182</v>
      </c>
      <c r="V23" s="20" t="s">
        <v>182</v>
      </c>
      <c r="W23" s="18" t="n">
        <v>434.61630288</v>
      </c>
      <c r="X23" s="20" t="n">
        <v>6.25414746</v>
      </c>
    </row>
    <row r="24" spans="1:24">
      <c r="A24" s="15" t="s">
        <v>199</v>
      </c>
      <c r="B24" s="17" t="n">
        <v>6647</v>
      </c>
      <c r="C24" s="18">
        <f>(20.0/B24*100)</f>
        <v/>
      </c>
      <c r="D24" s="19" t="n">
        <v>6627</v>
      </c>
      <c r="E24" s="18" t="n">
        <v>508.45713105</v>
      </c>
      <c r="F24" s="20" t="n">
        <v>2.96382588</v>
      </c>
      <c r="G24" s="18" t="n">
        <v>545.45347996</v>
      </c>
      <c r="H24" s="20" t="n">
        <v>3.10869957</v>
      </c>
      <c r="I24" s="18" t="n">
        <v>565.3528003599999</v>
      </c>
      <c r="J24" s="20" t="n">
        <v>3.86417879</v>
      </c>
      <c r="K24" s="18" t="n">
        <v>553.73364169</v>
      </c>
      <c r="L24" s="20" t="n">
        <v>9.35865141</v>
      </c>
      <c r="M24" s="18" t="n">
        <v>534.93763021</v>
      </c>
      <c r="N24" s="20" t="n">
        <v>13.4853389</v>
      </c>
      <c r="O24" s="18" t="n">
        <v>437.355754</v>
      </c>
      <c r="P24" s="20" t="n">
        <v>17.09724105</v>
      </c>
      <c r="Q24" s="18" t="s">
        <v>182</v>
      </c>
      <c r="R24" s="20" t="s">
        <v>182</v>
      </c>
      <c r="S24" s="18" t="s">
        <v>182</v>
      </c>
      <c r="T24" s="20" t="s">
        <v>182</v>
      </c>
      <c r="U24" s="18" t="s">
        <v>182</v>
      </c>
      <c r="V24" s="20" t="s">
        <v>182</v>
      </c>
      <c r="W24" s="18" t="n">
        <v>440.97836253</v>
      </c>
      <c r="X24" s="20" t="n">
        <v>14.34103356</v>
      </c>
    </row>
    <row r="25" spans="1:24">
      <c r="A25" s="15" t="s">
        <v>200</v>
      </c>
      <c r="B25" s="17" t="n">
        <v>5581</v>
      </c>
      <c r="C25" s="18">
        <f>(28.0/B25*100)</f>
        <v/>
      </c>
      <c r="D25" s="19" t="n">
        <v>5553</v>
      </c>
      <c r="E25" s="18" t="n">
        <v>485.74732867</v>
      </c>
      <c r="F25" s="20" t="n">
        <v>4.62859347</v>
      </c>
      <c r="G25" s="18" t="n">
        <v>532.49878576</v>
      </c>
      <c r="H25" s="20" t="n">
        <v>4.41317821</v>
      </c>
      <c r="I25" s="18" t="n">
        <v>535.43299794</v>
      </c>
      <c r="J25" s="20" t="n">
        <v>4.02153886</v>
      </c>
      <c r="K25" s="18" t="n">
        <v>554.63851565</v>
      </c>
      <c r="L25" s="20" t="n">
        <v>6.70263825</v>
      </c>
      <c r="M25" s="18" t="n">
        <v>539.13741271</v>
      </c>
      <c r="N25" s="20" t="n">
        <v>16.29711249</v>
      </c>
      <c r="O25" s="18" t="n">
        <v>392.05635972</v>
      </c>
      <c r="P25" s="20" t="n">
        <v>35.90323828</v>
      </c>
      <c r="Q25" s="18" t="s">
        <v>182</v>
      </c>
      <c r="R25" s="20" t="s">
        <v>182</v>
      </c>
      <c r="S25" s="18" t="s">
        <v>182</v>
      </c>
      <c r="T25" s="20" t="s">
        <v>182</v>
      </c>
      <c r="U25" s="18" t="s">
        <v>182</v>
      </c>
      <c r="V25" s="20" t="s">
        <v>182</v>
      </c>
      <c r="W25" s="18" t="n">
        <v>457.45869884</v>
      </c>
      <c r="X25" s="20" t="n">
        <v>23.30394992</v>
      </c>
    </row>
    <row r="26" spans="1:24">
      <c r="A26" s="15" t="s">
        <v>201</v>
      </c>
      <c r="B26" s="17" t="n">
        <v>4869</v>
      </c>
      <c r="C26" s="18">
        <f>(102.0/B26*100)</f>
        <v/>
      </c>
      <c r="D26" s="19" t="n">
        <v>4767</v>
      </c>
      <c r="E26" s="18" t="n">
        <v>446.3127515</v>
      </c>
      <c r="F26" s="20" t="n">
        <v>5.0664208</v>
      </c>
      <c r="G26" s="18" t="n">
        <v>482.58984192</v>
      </c>
      <c r="H26" s="20" t="n">
        <v>3.26367813</v>
      </c>
      <c r="I26" s="18" t="n">
        <v>497.83971627</v>
      </c>
      <c r="J26" s="20" t="n">
        <v>2.74254564</v>
      </c>
      <c r="K26" s="18" t="n">
        <v>488.49173181</v>
      </c>
      <c r="L26" s="20" t="n">
        <v>2.97647661</v>
      </c>
      <c r="M26" s="18" t="n">
        <v>476.49480387</v>
      </c>
      <c r="N26" s="20" t="n">
        <v>4.30429333</v>
      </c>
      <c r="O26" s="18" t="s">
        <v>182</v>
      </c>
      <c r="P26" s="20" t="s">
        <v>182</v>
      </c>
      <c r="Q26" s="18" t="s">
        <v>182</v>
      </c>
      <c r="R26" s="20" t="s">
        <v>182</v>
      </c>
      <c r="S26" s="18" t="s">
        <v>182</v>
      </c>
      <c r="T26" s="20" t="s">
        <v>182</v>
      </c>
      <c r="U26" s="18" t="s">
        <v>182</v>
      </c>
      <c r="V26" s="20" t="s">
        <v>182</v>
      </c>
      <c r="W26" s="18" t="n">
        <v>426.68959785</v>
      </c>
      <c r="X26" s="20" t="n">
        <v>9.152239760000001</v>
      </c>
    </row>
    <row r="27" spans="1:24">
      <c r="A27" s="15" t="s">
        <v>202</v>
      </c>
      <c r="B27" s="17" t="n">
        <v>5299</v>
      </c>
      <c r="C27" s="18">
        <f>(186.0/B27*100)</f>
        <v/>
      </c>
      <c r="D27" s="19" t="n">
        <v>5113</v>
      </c>
      <c r="E27" s="18" t="n">
        <v>449.93864247</v>
      </c>
      <c r="F27" s="20" t="n">
        <v>4.22807868</v>
      </c>
      <c r="G27" s="18" t="n">
        <v>505.43594662</v>
      </c>
      <c r="H27" s="20" t="n">
        <v>2.93911109</v>
      </c>
      <c r="I27" s="18" t="n">
        <v>506.22876743</v>
      </c>
      <c r="J27" s="20" t="n">
        <v>2.34922638</v>
      </c>
      <c r="K27" s="18" t="n">
        <v>503.53783855</v>
      </c>
      <c r="L27" s="20" t="n">
        <v>4.49486902</v>
      </c>
      <c r="M27" s="18" t="n">
        <v>465.88332868</v>
      </c>
      <c r="N27" s="20" t="n">
        <v>6.08792684</v>
      </c>
      <c r="O27" s="18" t="n">
        <v>433.74807221</v>
      </c>
      <c r="P27" s="20" t="n">
        <v>14.3856779</v>
      </c>
      <c r="Q27" s="18" t="s">
        <v>182</v>
      </c>
      <c r="R27" s="20" t="s">
        <v>182</v>
      </c>
      <c r="S27" s="18" t="s">
        <v>182</v>
      </c>
      <c r="T27" s="20" t="s">
        <v>182</v>
      </c>
      <c r="U27" s="18" t="s">
        <v>182</v>
      </c>
      <c r="V27" s="20" t="s">
        <v>182</v>
      </c>
      <c r="W27" s="18" t="n">
        <v>419.47473472</v>
      </c>
      <c r="X27" s="20" t="n">
        <v>4.50009468</v>
      </c>
    </row>
    <row r="28" spans="1:24">
      <c r="A28" s="15" t="s">
        <v>203</v>
      </c>
      <c r="B28" s="17" t="n">
        <v>7568</v>
      </c>
      <c r="C28" s="18">
        <f>(135.0/B28*100)</f>
        <v/>
      </c>
      <c r="D28" s="19" t="n">
        <v>7433</v>
      </c>
      <c r="E28" s="18" t="n">
        <v>367.76321926</v>
      </c>
      <c r="F28" s="20" t="n">
        <v>3.3591979</v>
      </c>
      <c r="G28" s="18" t="n">
        <v>397.57074434</v>
      </c>
      <c r="H28" s="20" t="n">
        <v>3.52362885</v>
      </c>
      <c r="I28" s="18" t="n">
        <v>424.31223529</v>
      </c>
      <c r="J28" s="20" t="n">
        <v>2.81069252</v>
      </c>
      <c r="K28" s="18" t="n">
        <v>430.2896927</v>
      </c>
      <c r="L28" s="20" t="n">
        <v>3.09812921</v>
      </c>
      <c r="M28" s="18" t="n">
        <v>419.58859731</v>
      </c>
      <c r="N28" s="20" t="n">
        <v>5.3223559</v>
      </c>
      <c r="O28" s="18" t="n">
        <v>331.61953229</v>
      </c>
      <c r="P28" s="20" t="n">
        <v>9.41278149</v>
      </c>
      <c r="Q28" s="18" t="s">
        <v>182</v>
      </c>
      <c r="R28" s="20" t="s">
        <v>182</v>
      </c>
      <c r="S28" s="18" t="s">
        <v>182</v>
      </c>
      <c r="T28" s="20" t="s">
        <v>182</v>
      </c>
      <c r="U28" s="18" t="s">
        <v>182</v>
      </c>
      <c r="V28" s="20" t="s">
        <v>182</v>
      </c>
      <c r="W28" s="18" t="n">
        <v>336.84617517</v>
      </c>
      <c r="X28" s="20" t="n">
        <v>12.6540648</v>
      </c>
    </row>
    <row r="29" spans="1:24">
      <c r="A29" s="15" t="s">
        <v>204</v>
      </c>
      <c r="B29" s="17" t="n">
        <v>5385</v>
      </c>
      <c r="C29" s="18">
        <f>(37.0/B29*100)</f>
        <v/>
      </c>
      <c r="D29" s="19" t="n">
        <v>5348</v>
      </c>
      <c r="E29" s="18" t="n">
        <v>448.32106282</v>
      </c>
      <c r="F29" s="20" t="n">
        <v>5.33486932</v>
      </c>
      <c r="G29" s="18" t="n">
        <v>510.85420643</v>
      </c>
      <c r="H29" s="20" t="n">
        <v>3.87028323</v>
      </c>
      <c r="I29" s="18" t="n">
        <v>530.35054011</v>
      </c>
      <c r="J29" s="20" t="n">
        <v>2.62364515</v>
      </c>
      <c r="K29" s="18" t="n">
        <v>530.64879973</v>
      </c>
      <c r="L29" s="20" t="n">
        <v>3.1457528</v>
      </c>
      <c r="M29" s="18" t="n">
        <v>515.08692121</v>
      </c>
      <c r="N29" s="20" t="n">
        <v>6.92647775</v>
      </c>
      <c r="O29" s="18" t="n">
        <v>388.67614524</v>
      </c>
      <c r="P29" s="20" t="n">
        <v>42.43001082</v>
      </c>
      <c r="Q29" s="18" t="s">
        <v>182</v>
      </c>
      <c r="R29" s="20" t="s">
        <v>182</v>
      </c>
      <c r="S29" s="18" t="n">
        <v>335.3902018</v>
      </c>
      <c r="T29" s="20" t="n">
        <v>12.1685767</v>
      </c>
      <c r="U29" s="18" t="s">
        <v>182</v>
      </c>
      <c r="V29" s="20" t="s">
        <v>182</v>
      </c>
      <c r="W29" s="18" t="n">
        <v>412.32188769</v>
      </c>
      <c r="X29" s="20" t="n">
        <v>11.46380818</v>
      </c>
    </row>
    <row r="30" spans="1:24">
      <c r="A30" s="15" t="s">
        <v>205</v>
      </c>
      <c r="B30" s="17" t="n">
        <v>4520</v>
      </c>
      <c r="C30" s="18">
        <f>(577.0/B30*100)</f>
        <v/>
      </c>
      <c r="D30" s="19" t="n">
        <v>3943</v>
      </c>
      <c r="E30" s="18" t="n">
        <v>454.50245802</v>
      </c>
      <c r="F30" s="20" t="n">
        <v>5.71774142</v>
      </c>
      <c r="G30" s="18" t="n">
        <v>500.63182236</v>
      </c>
      <c r="H30" s="20" t="n">
        <v>5.09873912</v>
      </c>
      <c r="I30" s="18" t="n">
        <v>506.23314806</v>
      </c>
      <c r="J30" s="20" t="n">
        <v>3.10362784</v>
      </c>
      <c r="K30" s="18" t="n">
        <v>514.59311087</v>
      </c>
      <c r="L30" s="20" t="n">
        <v>3.74915483</v>
      </c>
      <c r="M30" s="18" t="n">
        <v>499.06175204</v>
      </c>
      <c r="N30" s="20" t="n">
        <v>5.96192703</v>
      </c>
      <c r="O30" s="18" t="n">
        <v>416.62079913</v>
      </c>
      <c r="P30" s="20" t="n">
        <v>23.35845308</v>
      </c>
      <c r="Q30" s="18" t="s">
        <v>182</v>
      </c>
      <c r="R30" s="20" t="s">
        <v>182</v>
      </c>
      <c r="S30" s="18" t="s">
        <v>182</v>
      </c>
      <c r="T30" s="20" t="s">
        <v>182</v>
      </c>
      <c r="U30" s="18" t="s">
        <v>182</v>
      </c>
      <c r="V30" s="20" t="s">
        <v>182</v>
      </c>
      <c r="W30" s="18" t="n">
        <v>429.48460271</v>
      </c>
      <c r="X30" s="20" t="n">
        <v>6.74528282</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(17.0/B32*100)</f>
        <v/>
      </c>
      <c r="D32" s="19" t="n">
        <v>4461</v>
      </c>
      <c r="E32" s="18" t="n">
        <v>471.46478495</v>
      </c>
      <c r="F32" s="20" t="n">
        <v>4.64202155</v>
      </c>
      <c r="G32" s="18" t="n">
        <v>514.69049141</v>
      </c>
      <c r="H32" s="20" t="n">
        <v>3.79158199</v>
      </c>
      <c r="I32" s="18" t="n">
        <v>518.57900245</v>
      </c>
      <c r="J32" s="20" t="n">
        <v>3.24417713</v>
      </c>
      <c r="K32" s="18" t="n">
        <v>513.1438898599999</v>
      </c>
      <c r="L32" s="20" t="n">
        <v>3.41859344</v>
      </c>
      <c r="M32" s="18" t="n">
        <v>482.65165912</v>
      </c>
      <c r="N32" s="20" t="n">
        <v>3.97588593</v>
      </c>
      <c r="O32" s="18" t="n">
        <v>459.37468581</v>
      </c>
      <c r="P32" s="20" t="n">
        <v>28.13902873</v>
      </c>
      <c r="Q32" s="18" t="s">
        <v>182</v>
      </c>
      <c r="R32" s="20" t="s">
        <v>182</v>
      </c>
      <c r="S32" s="18" t="s">
        <v>182</v>
      </c>
      <c r="T32" s="20" t="s">
        <v>182</v>
      </c>
      <c r="U32" s="18" t="s">
        <v>182</v>
      </c>
      <c r="V32" s="20" t="s">
        <v>182</v>
      </c>
      <c r="W32" s="18" t="n">
        <v>422.84130983</v>
      </c>
      <c r="X32" s="20" t="n">
        <v>10.70822737</v>
      </c>
    </row>
    <row r="33" spans="1:24">
      <c r="A33" s="15" t="s">
        <v>208</v>
      </c>
      <c r="B33" s="17" t="n">
        <v>7325</v>
      </c>
      <c r="C33" s="18">
        <f>(246.0/B33*100)</f>
        <v/>
      </c>
      <c r="D33" s="19" t="n">
        <v>7079</v>
      </c>
      <c r="E33" s="18" t="n">
        <v>460.14345416</v>
      </c>
      <c r="F33" s="20" t="n">
        <v>5.92872876</v>
      </c>
      <c r="G33" s="18" t="n">
        <v>510.20037469</v>
      </c>
      <c r="H33" s="20" t="n">
        <v>3.66664024</v>
      </c>
      <c r="I33" s="18" t="n">
        <v>505.87881231</v>
      </c>
      <c r="J33" s="20" t="n">
        <v>3.34942079</v>
      </c>
      <c r="K33" s="18" t="n">
        <v>483.85860708</v>
      </c>
      <c r="L33" s="20" t="n">
        <v>4.24380918</v>
      </c>
      <c r="M33" s="18" t="n">
        <v>454.59191173</v>
      </c>
      <c r="N33" s="20" t="n">
        <v>5.70525862</v>
      </c>
      <c r="O33" s="18" t="n">
        <v>385.2957023</v>
      </c>
      <c r="P33" s="20" t="n">
        <v>29.52119482</v>
      </c>
      <c r="Q33" s="18" t="s">
        <v>182</v>
      </c>
      <c r="R33" s="20" t="s">
        <v>182</v>
      </c>
      <c r="S33" s="18" t="s">
        <v>182</v>
      </c>
      <c r="T33" s="20" t="s">
        <v>182</v>
      </c>
      <c r="U33" s="18" t="s">
        <v>182</v>
      </c>
      <c r="V33" s="20" t="s">
        <v>182</v>
      </c>
      <c r="W33" s="18" t="n">
        <v>425.02546878</v>
      </c>
      <c r="X33" s="20" t="n">
        <v>11.60741822</v>
      </c>
    </row>
    <row r="34" spans="1:24">
      <c r="A34" s="15" t="s">
        <v>209</v>
      </c>
      <c r="B34" s="17" t="n">
        <v>6350</v>
      </c>
      <c r="C34" s="18">
        <f>(87.0/B34*100)</f>
        <v/>
      </c>
      <c r="D34" s="19" t="n">
        <v>6263</v>
      </c>
      <c r="E34" s="18" t="n">
        <v>432.56816955</v>
      </c>
      <c r="F34" s="20" t="n">
        <v>4.45457357</v>
      </c>
      <c r="G34" s="18" t="n">
        <v>487.50544606</v>
      </c>
      <c r="H34" s="20" t="n">
        <v>2.94885206</v>
      </c>
      <c r="I34" s="18" t="n">
        <v>509.00257929</v>
      </c>
      <c r="J34" s="20" t="n">
        <v>3.31629079</v>
      </c>
      <c r="K34" s="18" t="n">
        <v>495.40637216</v>
      </c>
      <c r="L34" s="20" t="n">
        <v>4.61758619</v>
      </c>
      <c r="M34" s="18" t="n">
        <v>466.344784</v>
      </c>
      <c r="N34" s="20" t="n">
        <v>5.35378473</v>
      </c>
      <c r="O34" s="18" t="n">
        <v>379.07328183</v>
      </c>
      <c r="P34" s="20" t="n">
        <v>14.0777645</v>
      </c>
      <c r="Q34" s="18" t="s">
        <v>182</v>
      </c>
      <c r="R34" s="20" t="s">
        <v>182</v>
      </c>
      <c r="S34" s="18" t="n">
        <v>336.51078337</v>
      </c>
      <c r="T34" s="20" t="n">
        <v>12.24828707</v>
      </c>
      <c r="U34" s="18" t="s">
        <v>182</v>
      </c>
      <c r="V34" s="20" t="s">
        <v>182</v>
      </c>
      <c r="W34" s="18" t="n">
        <v>400.03382459</v>
      </c>
      <c r="X34" s="20" t="n">
        <v>8.83964901</v>
      </c>
    </row>
    <row r="35" spans="1:24">
      <c r="A35" s="15" t="s">
        <v>210</v>
      </c>
      <c r="B35" s="17" t="n">
        <v>6406</v>
      </c>
      <c r="C35" s="18">
        <f>(76.0/B35*100)</f>
        <v/>
      </c>
      <c r="D35" s="19" t="n">
        <v>6330</v>
      </c>
      <c r="E35" s="18" t="n">
        <v>471.01680088</v>
      </c>
      <c r="F35" s="20" t="n">
        <v>4.44010623</v>
      </c>
      <c r="G35" s="18" t="n">
        <v>514.36405608</v>
      </c>
      <c r="H35" s="20" t="n">
        <v>3.1353155</v>
      </c>
      <c r="I35" s="18" t="n">
        <v>528.4185354700001</v>
      </c>
      <c r="J35" s="20" t="n">
        <v>2.44664327</v>
      </c>
      <c r="K35" s="18" t="n">
        <v>526.06319831</v>
      </c>
      <c r="L35" s="20" t="n">
        <v>4.13889449</v>
      </c>
      <c r="M35" s="18" t="n">
        <v>488.71258853</v>
      </c>
      <c r="N35" s="20" t="n">
        <v>6.57344759</v>
      </c>
      <c r="O35" s="18" t="n">
        <v>456.28947541</v>
      </c>
      <c r="P35" s="20" t="n">
        <v>18.93491365</v>
      </c>
      <c r="Q35" s="18" t="s">
        <v>182</v>
      </c>
      <c r="R35" s="20" t="s">
        <v>182</v>
      </c>
      <c r="S35" s="18" t="n">
        <v>349.78970242</v>
      </c>
      <c r="T35" s="20" t="n">
        <v>6.90672373</v>
      </c>
      <c r="U35" s="18" t="s">
        <v>182</v>
      </c>
      <c r="V35" s="20" t="s">
        <v>182</v>
      </c>
      <c r="W35" s="18" t="n">
        <v>446.03073398</v>
      </c>
      <c r="X35" s="20" t="n">
        <v>6.73516539</v>
      </c>
    </row>
    <row r="36" spans="1:24">
      <c r="A36" s="15" t="s">
        <v>211</v>
      </c>
      <c r="B36" s="17" t="n">
        <v>6736</v>
      </c>
      <c r="C36" s="18">
        <f>(54.0/B36*100)</f>
        <v/>
      </c>
      <c r="D36" s="19" t="n">
        <v>6682</v>
      </c>
      <c r="E36" s="18" t="n">
        <v>433.20115033</v>
      </c>
      <c r="F36" s="20" t="n">
        <v>4.95971929</v>
      </c>
      <c r="G36" s="18" t="n">
        <v>490.38081396</v>
      </c>
      <c r="H36" s="20" t="n">
        <v>3.17509176</v>
      </c>
      <c r="I36" s="18" t="n">
        <v>503.23629564</v>
      </c>
      <c r="J36" s="20" t="n">
        <v>2.86526095</v>
      </c>
      <c r="K36" s="18" t="n">
        <v>491.92875942</v>
      </c>
      <c r="L36" s="20" t="n">
        <v>3.85804419</v>
      </c>
      <c r="M36" s="18" t="n">
        <v>470.62815425</v>
      </c>
      <c r="N36" s="20" t="n">
        <v>5.58623055</v>
      </c>
      <c r="O36" s="18" t="n">
        <v>415.69116087</v>
      </c>
      <c r="P36" s="20" t="n">
        <v>19.29217902</v>
      </c>
      <c r="Q36" s="18" t="s">
        <v>182</v>
      </c>
      <c r="R36" s="20" t="s">
        <v>182</v>
      </c>
      <c r="S36" s="18" t="s">
        <v>182</v>
      </c>
      <c r="T36" s="20" t="s">
        <v>182</v>
      </c>
      <c r="U36" s="18" t="s">
        <v>182</v>
      </c>
      <c r="V36" s="20" t="s">
        <v>182</v>
      </c>
      <c r="W36" s="18" t="n">
        <v>418.44245903</v>
      </c>
      <c r="X36" s="20" t="n">
        <v>8.31170507</v>
      </c>
    </row>
    <row r="37" spans="1:24">
      <c r="A37" s="15" t="s">
        <v>212</v>
      </c>
      <c r="B37" s="17" t="n">
        <v>5458</v>
      </c>
      <c r="C37" s="18">
        <f>(271.0/B37*100)</f>
        <v/>
      </c>
      <c r="D37" s="19" t="n">
        <v>5187</v>
      </c>
      <c r="E37" s="18" t="n">
        <v>464.27873721</v>
      </c>
      <c r="F37" s="20" t="n">
        <v>5.34149399</v>
      </c>
      <c r="G37" s="18" t="n">
        <v>504.42391443</v>
      </c>
      <c r="H37" s="20" t="n">
        <v>4.29105017</v>
      </c>
      <c r="I37" s="18" t="n">
        <v>513.50146019</v>
      </c>
      <c r="J37" s="20" t="n">
        <v>4.05766982</v>
      </c>
      <c r="K37" s="18" t="n">
        <v>510.09791969</v>
      </c>
      <c r="L37" s="20" t="n">
        <v>4.61518411</v>
      </c>
      <c r="M37" s="18" t="n">
        <v>480.40791235</v>
      </c>
      <c r="N37" s="20" t="n">
        <v>5.18016766</v>
      </c>
      <c r="O37" s="18" t="n">
        <v>389.21190398</v>
      </c>
      <c r="P37" s="20" t="n">
        <v>22.35314496</v>
      </c>
      <c r="Q37" s="18" t="s">
        <v>182</v>
      </c>
      <c r="R37" s="20" t="s">
        <v>182</v>
      </c>
      <c r="S37" s="18" t="s">
        <v>182</v>
      </c>
      <c r="T37" s="20" t="s">
        <v>182</v>
      </c>
      <c r="U37" s="18" t="s">
        <v>182</v>
      </c>
      <c r="V37" s="20" t="s">
        <v>182</v>
      </c>
      <c r="W37" s="18" t="n">
        <v>421.49039876</v>
      </c>
      <c r="X37" s="20" t="n">
        <v>6.10980748</v>
      </c>
    </row>
    <row r="38" spans="1:24">
      <c r="A38" s="15" t="s">
        <v>213</v>
      </c>
      <c r="B38" s="17" t="n">
        <v>5860</v>
      </c>
      <c r="C38" s="18">
        <f>(68.0/B38*100)</f>
        <v/>
      </c>
      <c r="D38" s="19" t="n">
        <v>5792</v>
      </c>
      <c r="E38" s="18" t="n">
        <v>483.11334643</v>
      </c>
      <c r="F38" s="20" t="n">
        <v>5.07005867</v>
      </c>
      <c r="G38" s="18" t="n">
        <v>538.7956623699999</v>
      </c>
      <c r="H38" s="20" t="n">
        <v>3.88086502</v>
      </c>
      <c r="I38" s="18" t="n">
        <v>542.85026167</v>
      </c>
      <c r="J38" s="20" t="n">
        <v>3.06723125</v>
      </c>
      <c r="K38" s="18" t="n">
        <v>519.9374579</v>
      </c>
      <c r="L38" s="20" t="n">
        <v>5.7819949</v>
      </c>
      <c r="M38" s="18" t="n">
        <v>485.79128182</v>
      </c>
      <c r="N38" s="20" t="n">
        <v>7.58709579</v>
      </c>
      <c r="O38" s="18" t="n">
        <v>423.77334755</v>
      </c>
      <c r="P38" s="20" t="n">
        <v>19.6152984</v>
      </c>
      <c r="Q38" s="18" t="s">
        <v>182</v>
      </c>
      <c r="R38" s="20" t="s">
        <v>182</v>
      </c>
      <c r="S38" s="18" t="s">
        <v>182</v>
      </c>
      <c r="T38" s="20" t="s">
        <v>182</v>
      </c>
      <c r="U38" s="18" t="s">
        <v>182</v>
      </c>
      <c r="V38" s="20" t="s">
        <v>182</v>
      </c>
      <c r="W38" s="18" t="n">
        <v>450.88665255</v>
      </c>
      <c r="X38" s="20" t="n">
        <v>6.4264112</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(5675.0/B40*100)</f>
        <v/>
      </c>
      <c r="D40" s="19" t="n">
        <v>8482</v>
      </c>
      <c r="E40" s="18" t="n">
        <v>435.52375817</v>
      </c>
      <c r="F40" s="20" t="n">
        <v>5.73890739</v>
      </c>
      <c r="G40" s="18" t="n">
        <v>492.47668913</v>
      </c>
      <c r="H40" s="20" t="n">
        <v>5.64557821</v>
      </c>
      <c r="I40" s="18" t="n">
        <v>508.312971</v>
      </c>
      <c r="J40" s="20" t="n">
        <v>3.46679144</v>
      </c>
      <c r="K40" s="18" t="n">
        <v>515.35437942</v>
      </c>
      <c r="L40" s="20" t="n">
        <v>3.63446433</v>
      </c>
      <c r="M40" s="18" t="n">
        <v>493.4756693</v>
      </c>
      <c r="N40" s="20" t="n">
        <v>6.62567918</v>
      </c>
      <c r="O40" s="18" t="n">
        <v>408.69474018</v>
      </c>
      <c r="P40" s="20" t="n">
        <v>29.40753755</v>
      </c>
      <c r="Q40" s="18" t="s">
        <v>182</v>
      </c>
      <c r="R40" s="20" t="s">
        <v>182</v>
      </c>
      <c r="S40" s="18" t="n">
        <v>491.16464222</v>
      </c>
      <c r="T40" s="20" t="n">
        <v>2.5540442</v>
      </c>
      <c r="U40" s="18" t="s">
        <v>182</v>
      </c>
      <c r="V40" s="20" t="s">
        <v>182</v>
      </c>
      <c r="W40" s="18" t="n">
        <v>404.63835272</v>
      </c>
      <c r="X40" s="20" t="n">
        <v>6.90282916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(2819.0/B46*100)</f>
        <v/>
      </c>
      <c r="D46" s="19" t="n">
        <v>20322</v>
      </c>
      <c r="E46" s="18" t="n">
        <v>343.79799595</v>
      </c>
      <c r="F46" s="20" t="n">
        <v>4.95268613</v>
      </c>
      <c r="G46" s="18" t="n">
        <v>386.0384999</v>
      </c>
      <c r="H46" s="20" t="n">
        <v>4.4364911</v>
      </c>
      <c r="I46" s="18" t="n">
        <v>413.31125978</v>
      </c>
      <c r="J46" s="20" t="n">
        <v>4.39878637</v>
      </c>
      <c r="K46" s="18" t="n">
        <v>400.50128302</v>
      </c>
      <c r="L46" s="20" t="n">
        <v>4.18734918</v>
      </c>
      <c r="M46" s="18" t="n">
        <v>391.25189494</v>
      </c>
      <c r="N46" s="20" t="n">
        <v>5.77884684</v>
      </c>
      <c r="O46" s="18" t="n">
        <v>284.46388749</v>
      </c>
      <c r="P46" s="20" t="n">
        <v>12.06045404</v>
      </c>
      <c r="Q46" s="18" t="s">
        <v>182</v>
      </c>
      <c r="R46" s="20" t="s">
        <v>182</v>
      </c>
      <c r="S46" s="18" t="s">
        <v>182</v>
      </c>
      <c r="T46" s="20" t="s">
        <v>182</v>
      </c>
      <c r="U46" s="18" t="s">
        <v>182</v>
      </c>
      <c r="V46" s="20" t="s">
        <v>182</v>
      </c>
      <c r="W46" s="18" t="n">
        <v>356.77074129</v>
      </c>
      <c r="X46" s="20" t="n">
        <v>4.07477122</v>
      </c>
    </row>
    <row r="47" spans="1:24">
      <c r="A47" s="15" t="s">
        <v>222</v>
      </c>
      <c r="B47" s="17" t="n">
        <v>5928</v>
      </c>
      <c r="C47" s="18">
        <f>(162.0/B47*100)</f>
        <v/>
      </c>
      <c r="D47" s="19" t="n">
        <v>5766</v>
      </c>
      <c r="E47" s="18" t="n">
        <v>400.07135055</v>
      </c>
      <c r="F47" s="20" t="n">
        <v>5.42063081</v>
      </c>
      <c r="G47" s="18" t="n">
        <v>464.31454685</v>
      </c>
      <c r="H47" s="20" t="n">
        <v>5.09106448</v>
      </c>
      <c r="I47" s="18" t="n">
        <v>477.43766977</v>
      </c>
      <c r="J47" s="20" t="n">
        <v>4.40744043</v>
      </c>
      <c r="K47" s="18" t="n">
        <v>466.59091075</v>
      </c>
      <c r="L47" s="20" t="n">
        <v>4.67463902</v>
      </c>
      <c r="M47" s="18" t="n">
        <v>434.90280492</v>
      </c>
      <c r="N47" s="20" t="n">
        <v>6.92330607</v>
      </c>
      <c r="O47" s="18" t="n">
        <v>351.05817057</v>
      </c>
      <c r="P47" s="20" t="n">
        <v>12.61946813</v>
      </c>
      <c r="Q47" s="18" t="s">
        <v>182</v>
      </c>
      <c r="R47" s="20" t="s">
        <v>182</v>
      </c>
      <c r="S47" s="18" t="s">
        <v>182</v>
      </c>
      <c r="T47" s="20" t="s">
        <v>182</v>
      </c>
      <c r="U47" s="18" t="s">
        <v>182</v>
      </c>
      <c r="V47" s="20" t="s">
        <v>182</v>
      </c>
      <c r="W47" s="18" t="n">
        <v>389.93743723</v>
      </c>
      <c r="X47" s="20" t="n">
        <v>5.11366713</v>
      </c>
    </row>
    <row r="48" spans="1:24">
      <c r="A48" s="15" t="s">
        <v>223</v>
      </c>
      <c r="B48" s="17" t="n">
        <v>9841</v>
      </c>
      <c r="C48" s="18">
        <f>(19.0/B48*100)</f>
        <v/>
      </c>
      <c r="D48" s="19" t="n">
        <v>9822</v>
      </c>
      <c r="E48" s="18" t="n">
        <v>504.8020977</v>
      </c>
      <c r="F48" s="20" t="n">
        <v>4.73102987</v>
      </c>
      <c r="G48" s="18" t="n">
        <v>547.75794751</v>
      </c>
      <c r="H48" s="20" t="n">
        <v>5.63302342</v>
      </c>
      <c r="I48" s="18" t="n">
        <v>554.45459037</v>
      </c>
      <c r="J48" s="20" t="n">
        <v>5.36543312</v>
      </c>
      <c r="K48" s="18" t="n">
        <v>543.84941176</v>
      </c>
      <c r="L48" s="20" t="n">
        <v>10.25278009</v>
      </c>
      <c r="M48" s="18" t="n">
        <v>508.30248128</v>
      </c>
      <c r="N48" s="20" t="n">
        <v>10.32726912</v>
      </c>
      <c r="O48" s="18" t="n">
        <v>379.37826934</v>
      </c>
      <c r="P48" s="20" t="n">
        <v>11.07715242</v>
      </c>
      <c r="Q48" s="18" t="s">
        <v>182</v>
      </c>
      <c r="R48" s="20" t="s">
        <v>182</v>
      </c>
      <c r="S48" s="18" t="s">
        <v>182</v>
      </c>
      <c r="T48" s="20" t="s">
        <v>182</v>
      </c>
      <c r="U48" s="18" t="s">
        <v>182</v>
      </c>
      <c r="V48" s="20" t="s">
        <v>182</v>
      </c>
      <c r="W48" s="18" t="n">
        <v>443.0040813</v>
      </c>
      <c r="X48" s="20" t="n">
        <v>35.73672532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(1102.0/B50*100)</f>
        <v/>
      </c>
      <c r="D50" s="19" t="n">
        <v>10693</v>
      </c>
      <c r="E50" s="18" t="n">
        <v>350.58703182</v>
      </c>
      <c r="F50" s="20" t="n">
        <v>4.10033861</v>
      </c>
      <c r="G50" s="18" t="n">
        <v>372.63053016</v>
      </c>
      <c r="H50" s="20" t="n">
        <v>4.19317447</v>
      </c>
      <c r="I50" s="18" t="n">
        <v>407.76409252</v>
      </c>
      <c r="J50" s="20" t="n">
        <v>3.80017076</v>
      </c>
      <c r="K50" s="18" t="n">
        <v>412.01594919</v>
      </c>
      <c r="L50" s="20" t="n">
        <v>2.66375016</v>
      </c>
      <c r="M50" s="18" t="n">
        <v>410.92660223</v>
      </c>
      <c r="N50" s="20" t="n">
        <v>3.99764115</v>
      </c>
      <c r="O50" s="18" t="n">
        <v>309.38214635</v>
      </c>
      <c r="P50" s="20" t="n">
        <v>11.65830352</v>
      </c>
      <c r="Q50" s="18" t="s">
        <v>182</v>
      </c>
      <c r="R50" s="20" t="s">
        <v>182</v>
      </c>
      <c r="S50" s="18" t="s">
        <v>182</v>
      </c>
      <c r="T50" s="20" t="s">
        <v>182</v>
      </c>
      <c r="U50" s="18" t="s">
        <v>182</v>
      </c>
      <c r="V50" s="20" t="s">
        <v>182</v>
      </c>
      <c r="W50" s="18" t="n">
        <v>361.85464638</v>
      </c>
      <c r="X50" s="20" t="n">
        <v>8.41520453</v>
      </c>
    </row>
    <row r="51" spans="1:24">
      <c r="A51" s="15" t="s">
        <v>226</v>
      </c>
      <c r="B51" s="17" t="n">
        <v>6866</v>
      </c>
      <c r="C51" s="18">
        <f>(117.0/B51*100)</f>
        <v/>
      </c>
      <c r="D51" s="19" t="n">
        <v>6749</v>
      </c>
      <c r="E51" s="18" t="n">
        <v>366.34234735</v>
      </c>
      <c r="F51" s="20" t="n">
        <v>4.49519082</v>
      </c>
      <c r="G51" s="18" t="n">
        <v>405.78333778</v>
      </c>
      <c r="H51" s="20" t="n">
        <v>3.66248105</v>
      </c>
      <c r="I51" s="18" t="n">
        <v>415.28425384</v>
      </c>
      <c r="J51" s="20" t="n">
        <v>2.98175841</v>
      </c>
      <c r="K51" s="18" t="n">
        <v>413.38095375</v>
      </c>
      <c r="L51" s="20" t="n">
        <v>4.55747084</v>
      </c>
      <c r="M51" s="18" t="n">
        <v>405.93617437</v>
      </c>
      <c r="N51" s="20" t="n">
        <v>4.56884189</v>
      </c>
      <c r="O51" s="18" t="n">
        <v>338.45012167</v>
      </c>
      <c r="P51" s="20" t="n">
        <v>17.18682088</v>
      </c>
      <c r="Q51" s="18" t="s">
        <v>182</v>
      </c>
      <c r="R51" s="20" t="s">
        <v>182</v>
      </c>
      <c r="S51" s="18" t="n">
        <v>380.5422133</v>
      </c>
      <c r="T51" s="20" t="n">
        <v>4.31283207</v>
      </c>
      <c r="U51" s="18" t="s">
        <v>182</v>
      </c>
      <c r="V51" s="20" t="s">
        <v>182</v>
      </c>
      <c r="W51" s="18" t="n">
        <v>379.48568717</v>
      </c>
      <c r="X51" s="20" t="n">
        <v>5.49583589</v>
      </c>
    </row>
    <row r="52" spans="1:24">
      <c r="A52" s="15" t="s">
        <v>227</v>
      </c>
      <c r="B52" s="17" t="n">
        <v>5809</v>
      </c>
      <c r="C52" s="18">
        <f>(119.0/B52*100)</f>
        <v/>
      </c>
      <c r="D52" s="19" t="n">
        <v>5690</v>
      </c>
      <c r="E52" s="18" t="n">
        <v>422.3866935</v>
      </c>
      <c r="F52" s="20" t="n">
        <v>4.76808061</v>
      </c>
      <c r="G52" s="18" t="n">
        <v>473.74626631</v>
      </c>
      <c r="H52" s="20" t="n">
        <v>3.5002144</v>
      </c>
      <c r="I52" s="18" t="n">
        <v>480.57640556</v>
      </c>
      <c r="J52" s="20" t="n">
        <v>3.26759587</v>
      </c>
      <c r="K52" s="18" t="n">
        <v>475.33073977</v>
      </c>
      <c r="L52" s="20" t="n">
        <v>4.77198029</v>
      </c>
      <c r="M52" s="18" t="n">
        <v>446.99996388</v>
      </c>
      <c r="N52" s="20" t="n">
        <v>5.64051698</v>
      </c>
      <c r="O52" s="18" t="n">
        <v>376.4202098</v>
      </c>
      <c r="P52" s="20" t="n">
        <v>22.91895151</v>
      </c>
      <c r="Q52" s="18" t="s">
        <v>182</v>
      </c>
      <c r="R52" s="20" t="s">
        <v>182</v>
      </c>
      <c r="S52" s="18" t="s">
        <v>182</v>
      </c>
      <c r="T52" s="20" t="s">
        <v>182</v>
      </c>
      <c r="U52" s="18" t="s">
        <v>182</v>
      </c>
      <c r="V52" s="20" t="s">
        <v>182</v>
      </c>
      <c r="W52" s="18" t="n">
        <v>393.10793221</v>
      </c>
      <c r="X52" s="20" t="n">
        <v>6.87684714</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(489.0/B54*100)</f>
        <v/>
      </c>
      <c r="D54" s="19" t="n">
        <v>4251</v>
      </c>
      <c r="E54" s="18" t="n">
        <v>307.34245427</v>
      </c>
      <c r="F54" s="20" t="n">
        <v>4.44920348</v>
      </c>
      <c r="G54" s="18" t="n">
        <v>324.16767452</v>
      </c>
      <c r="H54" s="20" t="n">
        <v>4.84605332</v>
      </c>
      <c r="I54" s="18" t="n">
        <v>344.70855186</v>
      </c>
      <c r="J54" s="20" t="n">
        <v>5.03593659</v>
      </c>
      <c r="K54" s="18" t="n">
        <v>348.43232994</v>
      </c>
      <c r="L54" s="20" t="n">
        <v>4.24037659</v>
      </c>
      <c r="M54" s="18" t="n">
        <v>355.73343693</v>
      </c>
      <c r="N54" s="20" t="n">
        <v>4.49019948</v>
      </c>
      <c r="O54" s="18" t="n">
        <v>287.6604697</v>
      </c>
      <c r="P54" s="20" t="n">
        <v>9.120625710000001</v>
      </c>
      <c r="Q54" s="18" t="s">
        <v>182</v>
      </c>
      <c r="R54" s="20" t="s">
        <v>182</v>
      </c>
      <c r="S54" s="18" t="s">
        <v>182</v>
      </c>
      <c r="T54" s="20" t="s">
        <v>182</v>
      </c>
      <c r="U54" s="18" t="s">
        <v>182</v>
      </c>
      <c r="V54" s="20" t="s">
        <v>182</v>
      </c>
      <c r="W54" s="18" t="n">
        <v>292.15019853</v>
      </c>
      <c r="X54" s="20" t="n">
        <v>5.0392333</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494.45369531</v>
      </c>
      <c r="F56" s="20" t="n">
        <v>5.64639571</v>
      </c>
      <c r="G56" s="18" t="n">
        <v>539.21512502</v>
      </c>
      <c r="H56" s="20" t="n">
        <v>3.69978527</v>
      </c>
      <c r="I56" s="18" t="n">
        <v>564.92719369</v>
      </c>
      <c r="J56" s="20" t="n">
        <v>3.23995161</v>
      </c>
      <c r="K56" s="18" t="n">
        <v>565.19519129</v>
      </c>
      <c r="L56" s="20" t="n">
        <v>4.86464262</v>
      </c>
      <c r="M56" s="18" t="n">
        <v>522.17826092</v>
      </c>
      <c r="N56" s="20" t="n">
        <v>7.56360846</v>
      </c>
      <c r="O56" s="18" t="n">
        <v>469.66514609</v>
      </c>
      <c r="P56" s="20" t="n">
        <v>16.61451933</v>
      </c>
      <c r="Q56" s="18" t="s">
        <v>182</v>
      </c>
      <c r="R56" s="20" t="s">
        <v>182</v>
      </c>
      <c r="S56" s="18" t="s">
        <v>182</v>
      </c>
      <c r="T56" s="20" t="s">
        <v>182</v>
      </c>
      <c r="U56" s="18" t="s">
        <v>182</v>
      </c>
      <c r="V56" s="20" t="s">
        <v>182</v>
      </c>
      <c r="W56" s="18" t="n">
        <v>477.27233602</v>
      </c>
      <c r="X56" s="20" t="n">
        <v>19.5267879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(266.0/B61*100)</f>
        <v/>
      </c>
      <c r="D61" s="19" t="n">
        <v>6259</v>
      </c>
      <c r="E61" s="18" t="n">
        <v>440.18131521</v>
      </c>
      <c r="F61" s="20" t="n">
        <v>4.53060913</v>
      </c>
      <c r="G61" s="18" t="n">
        <v>482.84059323</v>
      </c>
      <c r="H61" s="20" t="n">
        <v>3.53200181</v>
      </c>
      <c r="I61" s="18" t="n">
        <v>496.9173241</v>
      </c>
      <c r="J61" s="20" t="n">
        <v>2.9187704</v>
      </c>
      <c r="K61" s="18" t="n">
        <v>494.06001755</v>
      </c>
      <c r="L61" s="20" t="n">
        <v>3.57011597</v>
      </c>
      <c r="M61" s="18" t="n">
        <v>474.99984599</v>
      </c>
      <c r="N61" s="20" t="n">
        <v>4.49942309</v>
      </c>
      <c r="O61" s="18" t="n">
        <v>412.79041495</v>
      </c>
      <c r="P61" s="20" t="n">
        <v>15.55189954</v>
      </c>
      <c r="Q61" s="18" t="s">
        <v>182</v>
      </c>
      <c r="R61" s="20" t="s">
        <v>182</v>
      </c>
      <c r="S61" s="18" t="s">
        <v>182</v>
      </c>
      <c r="T61" s="20" t="s">
        <v>182</v>
      </c>
      <c r="U61" s="18" t="s">
        <v>182</v>
      </c>
      <c r="V61" s="20" t="s">
        <v>182</v>
      </c>
      <c r="W61" s="18" t="n">
        <v>399.26939353</v>
      </c>
      <c r="X61" s="20" t="n">
        <v>8.39669119</v>
      </c>
    </row>
    <row r="62" spans="1:24">
      <c r="A62" s="15" t="s">
        <v>237</v>
      </c>
      <c r="B62" s="17" t="n">
        <v>4476</v>
      </c>
      <c r="C62" s="18">
        <f>(5.0/B62*100)</f>
        <v/>
      </c>
      <c r="D62" s="19" t="n">
        <v>4471</v>
      </c>
      <c r="E62" s="18" t="n">
        <v>494.12680761</v>
      </c>
      <c r="F62" s="20" t="n">
        <v>4.14976346</v>
      </c>
      <c r="G62" s="18" t="n">
        <v>541.55936905</v>
      </c>
      <c r="H62" s="20" t="n">
        <v>1.88164625</v>
      </c>
      <c r="I62" s="18" t="n">
        <v>559.06060756</v>
      </c>
      <c r="J62" s="20" t="n">
        <v>2.2822672</v>
      </c>
      <c r="K62" s="18" t="n">
        <v>559.83209809</v>
      </c>
      <c r="L62" s="20" t="n">
        <v>3.89834701</v>
      </c>
      <c r="M62" s="18" t="n">
        <v>542.4498148</v>
      </c>
      <c r="N62" s="20" t="n">
        <v>6.17480866</v>
      </c>
      <c r="O62" s="18" t="n">
        <v>492.5715519</v>
      </c>
      <c r="P62" s="20" t="n">
        <v>17.55575261</v>
      </c>
      <c r="Q62" s="18" t="s">
        <v>182</v>
      </c>
      <c r="R62" s="20" t="s">
        <v>182</v>
      </c>
      <c r="S62" s="18" t="s">
        <v>182</v>
      </c>
      <c r="T62" s="20" t="s">
        <v>182</v>
      </c>
      <c r="U62" s="18" t="s">
        <v>182</v>
      </c>
      <c r="V62" s="20" t="s">
        <v>182</v>
      </c>
      <c r="W62" s="18" t="n">
        <v>476.33631804</v>
      </c>
      <c r="X62" s="20" t="n">
        <v>31.97822911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(109.0/B67*100)</f>
        <v/>
      </c>
      <c r="D67" s="19" t="n">
        <v>6862</v>
      </c>
      <c r="E67" s="18" t="n">
        <v>340.73300519</v>
      </c>
      <c r="F67" s="20" t="n">
        <v>3.53103713</v>
      </c>
      <c r="G67" s="18" t="n">
        <v>367.99470404</v>
      </c>
      <c r="H67" s="20" t="n">
        <v>3.92542254</v>
      </c>
      <c r="I67" s="18" t="n">
        <v>405.45584825</v>
      </c>
      <c r="J67" s="20" t="n">
        <v>3.50146179</v>
      </c>
      <c r="K67" s="18" t="n">
        <v>412.27826191</v>
      </c>
      <c r="L67" s="20" t="n">
        <v>3.59823168</v>
      </c>
      <c r="M67" s="18" t="n">
        <v>393.79140247</v>
      </c>
      <c r="N67" s="20" t="n">
        <v>6.37022776</v>
      </c>
      <c r="O67" s="18" t="n">
        <v>303.84785217</v>
      </c>
      <c r="P67" s="20" t="n">
        <v>8.663461910000001</v>
      </c>
      <c r="Q67" s="18" t="s">
        <v>182</v>
      </c>
      <c r="R67" s="20" t="s">
        <v>182</v>
      </c>
      <c r="S67" s="18" t="s">
        <v>182</v>
      </c>
      <c r="T67" s="20" t="s">
        <v>182</v>
      </c>
      <c r="U67" s="18" t="s">
        <v>182</v>
      </c>
      <c r="V67" s="20" t="s">
        <v>182</v>
      </c>
      <c r="W67" s="18" t="n">
        <v>305.43325624</v>
      </c>
      <c r="X67" s="20" t="n">
        <v>9.600162709999999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465.45886893</v>
      </c>
      <c r="F70" s="20" t="n">
        <v>6.79791787</v>
      </c>
      <c r="G70" s="18" t="n">
        <v>496.88870107</v>
      </c>
      <c r="H70" s="20" t="n">
        <v>4.66609672</v>
      </c>
      <c r="I70" s="18" t="n">
        <v>503.52741304</v>
      </c>
      <c r="J70" s="20" t="n">
        <v>3.98472408</v>
      </c>
      <c r="K70" s="18" t="n">
        <v>505.91244792</v>
      </c>
      <c r="L70" s="20" t="n">
        <v>3.44147555</v>
      </c>
      <c r="M70" s="18" t="n">
        <v>499.79563092</v>
      </c>
      <c r="N70" s="20" t="n">
        <v>4.77242394</v>
      </c>
      <c r="O70" s="18" t="n">
        <v>454.95534387</v>
      </c>
      <c r="P70" s="20" t="n">
        <v>16.73197951</v>
      </c>
      <c r="Q70" s="18" t="s">
        <v>182</v>
      </c>
      <c r="R70" s="20" t="s">
        <v>182</v>
      </c>
      <c r="S70" s="18" t="s">
        <v>182</v>
      </c>
      <c r="T70" s="20" t="s">
        <v>182</v>
      </c>
      <c r="U70" s="18" t="s">
        <v>182</v>
      </c>
      <c r="V70" s="20" t="s">
        <v>182</v>
      </c>
      <c r="W70" s="18" t="n">
        <v>436.62833356</v>
      </c>
      <c r="X70" s="20" t="n">
        <v>7.45356812</v>
      </c>
    </row>
    <row r="71" spans="1:24">
      <c r="A71" s="15" t="s">
        <v>246</v>
      </c>
      <c r="B71" s="17" t="n">
        <v>6115</v>
      </c>
      <c r="C71" s="18">
        <f>(119.0/B71*100)</f>
        <v/>
      </c>
      <c r="D71" s="19" t="n">
        <v>5996</v>
      </c>
      <c r="E71" s="18" t="n">
        <v>513.2105424</v>
      </c>
      <c r="F71" s="20" t="n">
        <v>4.12198943</v>
      </c>
      <c r="G71" s="18" t="n">
        <v>557.29526444</v>
      </c>
      <c r="H71" s="20" t="n">
        <v>3.50088195</v>
      </c>
      <c r="I71" s="18" t="n">
        <v>573.69017739</v>
      </c>
      <c r="J71" s="20" t="n">
        <v>2.26090187</v>
      </c>
      <c r="K71" s="18" t="n">
        <v>588.52724601</v>
      </c>
      <c r="L71" s="20" t="n">
        <v>3.50159348</v>
      </c>
      <c r="M71" s="18" t="n">
        <v>581.04257092</v>
      </c>
      <c r="N71" s="20" t="n">
        <v>6.92299377</v>
      </c>
      <c r="O71" s="18" t="n">
        <v>478.19921099</v>
      </c>
      <c r="P71" s="20" t="n">
        <v>17.49214051</v>
      </c>
      <c r="Q71" s="18" t="s">
        <v>182</v>
      </c>
      <c r="R71" s="20" t="s">
        <v>182</v>
      </c>
      <c r="S71" s="18" t="s">
        <v>182</v>
      </c>
      <c r="T71" s="20" t="s">
        <v>182</v>
      </c>
      <c r="U71" s="18" t="s">
        <v>182</v>
      </c>
      <c r="V71" s="20" t="s">
        <v>182</v>
      </c>
      <c r="W71" s="18" t="n">
        <v>476.99754649</v>
      </c>
      <c r="X71" s="20" t="n">
        <v>17.31250195</v>
      </c>
    </row>
    <row r="72" spans="1:24">
      <c r="A72" s="15" t="s">
        <v>247</v>
      </c>
      <c r="B72" s="17" t="n">
        <v>7708</v>
      </c>
      <c r="C72" s="18">
        <f>(9.0/B72*100)</f>
        <v/>
      </c>
      <c r="D72" s="19" t="n">
        <v>7699</v>
      </c>
      <c r="E72" s="18" t="n">
        <v>484.92348657</v>
      </c>
      <c r="F72" s="20" t="n">
        <v>4.13386293</v>
      </c>
      <c r="G72" s="18" t="n">
        <v>553.20259355</v>
      </c>
      <c r="H72" s="20" t="n">
        <v>2.6656902</v>
      </c>
      <c r="I72" s="18" t="n">
        <v>568.3233771</v>
      </c>
      <c r="J72" s="20" t="n">
        <v>4.63159918</v>
      </c>
      <c r="K72" s="18" t="n">
        <v>554.7565895</v>
      </c>
      <c r="L72" s="20" t="n">
        <v>10.13216291</v>
      </c>
      <c r="M72" s="18" t="n">
        <v>537.39544874</v>
      </c>
      <c r="N72" s="20" t="n">
        <v>16.51356882</v>
      </c>
      <c r="O72" s="18" t="n">
        <v>397.26229727</v>
      </c>
      <c r="P72" s="20" t="n">
        <v>19.0006931</v>
      </c>
      <c r="Q72" s="18" t="s">
        <v>182</v>
      </c>
      <c r="R72" s="20" t="s">
        <v>182</v>
      </c>
      <c r="S72" s="18" t="s">
        <v>182</v>
      </c>
      <c r="T72" s="20" t="s">
        <v>182</v>
      </c>
      <c r="U72" s="18" t="s">
        <v>182</v>
      </c>
      <c r="V72" s="20" t="s">
        <v>182</v>
      </c>
      <c r="W72" s="18" t="n">
        <v>433.1826641</v>
      </c>
      <c r="X72" s="20" t="n">
        <v>35.91542152</v>
      </c>
    </row>
    <row r="73" spans="1:24">
      <c r="A73" s="15" t="s">
        <v>248</v>
      </c>
      <c r="B73" s="17" t="n">
        <v>8249</v>
      </c>
      <c r="C73" s="18">
        <f>(244.0/B73*100)</f>
        <v/>
      </c>
      <c r="D73" s="19" t="n">
        <v>8005</v>
      </c>
      <c r="E73" s="18" t="n">
        <v>383.13258329</v>
      </c>
      <c r="F73" s="20" t="n">
        <v>4.15293731</v>
      </c>
      <c r="G73" s="18" t="n">
        <v>401.75685532</v>
      </c>
      <c r="H73" s="20" t="n">
        <v>4.01910724</v>
      </c>
      <c r="I73" s="18" t="n">
        <v>425.81770944</v>
      </c>
      <c r="J73" s="20" t="n">
        <v>3.39382834</v>
      </c>
      <c r="K73" s="18" t="n">
        <v>427.11287037</v>
      </c>
      <c r="L73" s="20" t="n">
        <v>4.69710962</v>
      </c>
      <c r="M73" s="18" t="n">
        <v>424.00528341</v>
      </c>
      <c r="N73" s="20" t="n">
        <v>6.21846377</v>
      </c>
      <c r="O73" s="18" t="n">
        <v>373.56292305</v>
      </c>
      <c r="P73" s="20" t="n">
        <v>8.33863586</v>
      </c>
      <c r="Q73" s="18" t="s">
        <v>182</v>
      </c>
      <c r="R73" s="20" t="s">
        <v>182</v>
      </c>
      <c r="S73" s="18" t="s">
        <v>182</v>
      </c>
      <c r="T73" s="20" t="s">
        <v>182</v>
      </c>
      <c r="U73" s="18" t="s">
        <v>182</v>
      </c>
      <c r="V73" s="20" t="s">
        <v>182</v>
      </c>
      <c r="W73" s="18" t="n">
        <v>369.33768061</v>
      </c>
      <c r="X73" s="20" t="n">
        <v>11.82405673</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(285.0/B77*100)</f>
        <v/>
      </c>
      <c r="D77" s="19" t="n">
        <v>5777</v>
      </c>
      <c r="E77" s="18" t="n">
        <v>383.82109451</v>
      </c>
      <c r="F77" s="20" t="n">
        <v>4.81327921</v>
      </c>
      <c r="G77" s="18" t="n">
        <v>416.57910198</v>
      </c>
      <c r="H77" s="20" t="n">
        <v>5.41385797</v>
      </c>
      <c r="I77" s="18" t="n">
        <v>455.89402084</v>
      </c>
      <c r="J77" s="20" t="n">
        <v>3.92649278</v>
      </c>
      <c r="K77" s="18" t="n">
        <v>440.30697825</v>
      </c>
      <c r="L77" s="20" t="n">
        <v>3.62492161</v>
      </c>
      <c r="M77" s="18" t="n">
        <v>418.26234794</v>
      </c>
      <c r="N77" s="20" t="n">
        <v>4.85887317</v>
      </c>
      <c r="O77" s="18" t="n">
        <v>351.09429102</v>
      </c>
      <c r="P77" s="20" t="n">
        <v>14.79109672</v>
      </c>
      <c r="Q77" s="18" t="s">
        <v>182</v>
      </c>
      <c r="R77" s="20" t="s">
        <v>182</v>
      </c>
      <c r="S77" s="18" t="s">
        <v>182</v>
      </c>
      <c r="T77" s="20" t="s">
        <v>182</v>
      </c>
      <c r="U77" s="18" t="s">
        <v>182</v>
      </c>
      <c r="V77" s="20" t="s">
        <v>182</v>
      </c>
      <c r="W77" s="18" t="n">
        <v>369.62878865</v>
      </c>
      <c r="X77" s="20" t="n">
        <v>4.10238955</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329</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476.68486958</v>
      </c>
      <c r="F7" s="20" t="n">
        <v>3.06770787</v>
      </c>
      <c r="G7" s="18" t="n">
        <v>500.69798973</v>
      </c>
      <c r="H7" s="20" t="n">
        <v>3.07195218</v>
      </c>
      <c r="I7" s="18" t="n">
        <v>508.90289358</v>
      </c>
      <c r="J7" s="20" t="n">
        <v>2.37018391</v>
      </c>
      <c r="K7" s="18" t="n">
        <v>507.63834502</v>
      </c>
      <c r="L7" s="20" t="n">
        <v>3.33460104</v>
      </c>
      <c r="M7" s="18" t="n">
        <v>498.9557487</v>
      </c>
      <c r="N7" s="20" t="n">
        <v>4.27735227</v>
      </c>
      <c r="O7" s="18" t="n">
        <v>388.11866311</v>
      </c>
      <c r="P7" s="20" t="n">
        <v>15.08149247</v>
      </c>
      <c r="Q7" s="18" t="s">
        <v>182</v>
      </c>
      <c r="R7" s="20" t="s">
        <v>182</v>
      </c>
      <c r="S7" s="18" t="s">
        <v>182</v>
      </c>
      <c r="T7" s="20" t="s">
        <v>182</v>
      </c>
      <c r="U7" s="18" t="s">
        <v>182</v>
      </c>
      <c r="V7" s="20" t="s">
        <v>182</v>
      </c>
      <c r="W7" s="18" t="n">
        <v>457.04933562</v>
      </c>
      <c r="X7" s="20" t="n">
        <v>5.38368474</v>
      </c>
    </row>
    <row r="8" spans="1:24">
      <c r="A8" s="15" t="s">
        <v>183</v>
      </c>
      <c r="B8" s="17" t="n">
        <v>7007</v>
      </c>
      <c r="C8" s="18">
        <f>(169.0/B8*100)</f>
        <v/>
      </c>
      <c r="D8" s="19" t="n">
        <v>6838</v>
      </c>
      <c r="E8" s="18" t="n">
        <v>510.65925305</v>
      </c>
      <c r="F8" s="20" t="n">
        <v>3.2430157</v>
      </c>
      <c r="G8" s="18" t="n">
        <v>511.5069556</v>
      </c>
      <c r="H8" s="20" t="n">
        <v>3.98841283</v>
      </c>
      <c r="I8" s="18" t="n">
        <v>506.38367891</v>
      </c>
      <c r="J8" s="20" t="n">
        <v>3.50834283</v>
      </c>
      <c r="K8" s="18" t="n">
        <v>487.27889094</v>
      </c>
      <c r="L8" s="20" t="n">
        <v>5.48644526</v>
      </c>
      <c r="M8" s="18" t="n">
        <v>463.92699466</v>
      </c>
      <c r="N8" s="20" t="n">
        <v>7.39230039</v>
      </c>
      <c r="O8" s="18" t="n">
        <v>431.33135579</v>
      </c>
      <c r="P8" s="20" t="n">
        <v>28.63360248</v>
      </c>
      <c r="Q8" s="18" t="s">
        <v>182</v>
      </c>
      <c r="R8" s="20" t="s">
        <v>182</v>
      </c>
      <c r="S8" s="18" t="n">
        <v>301.63126691</v>
      </c>
      <c r="T8" s="20" t="n">
        <v>25.14921031</v>
      </c>
      <c r="U8" s="18" t="s">
        <v>182</v>
      </c>
      <c r="V8" s="20" t="s">
        <v>182</v>
      </c>
      <c r="W8" s="18" t="n">
        <v>426.21536603</v>
      </c>
      <c r="X8" s="20" t="n">
        <v>6.27201216</v>
      </c>
    </row>
    <row r="9" spans="1:24">
      <c r="A9" s="15" t="s">
        <v>184</v>
      </c>
      <c r="B9" s="17" t="n">
        <v>9651</v>
      </c>
      <c r="C9" s="18">
        <f>(568.0/B9*100)</f>
        <v/>
      </c>
      <c r="D9" s="19" t="n">
        <v>9083</v>
      </c>
      <c r="E9" s="18" t="n">
        <v>510.77440875</v>
      </c>
      <c r="F9" s="20" t="n">
        <v>3.68885939</v>
      </c>
      <c r="G9" s="18" t="n">
        <v>530.63781641</v>
      </c>
      <c r="H9" s="20" t="n">
        <v>3.3908265</v>
      </c>
      <c r="I9" s="18" t="n">
        <v>530.9990422</v>
      </c>
      <c r="J9" s="20" t="n">
        <v>2.91475329</v>
      </c>
      <c r="K9" s="18" t="n">
        <v>520.57090282</v>
      </c>
      <c r="L9" s="20" t="n">
        <v>3.78265627</v>
      </c>
      <c r="M9" s="18" t="n">
        <v>473.27932652</v>
      </c>
      <c r="N9" s="20" t="n">
        <v>5.00499595</v>
      </c>
      <c r="O9" s="18" t="n">
        <v>434.12804464</v>
      </c>
      <c r="P9" s="20" t="n">
        <v>42.04427122</v>
      </c>
      <c r="Q9" s="18" t="s">
        <v>182</v>
      </c>
      <c r="R9" s="20" t="s">
        <v>182</v>
      </c>
      <c r="S9" s="18" t="n">
        <v>357.98454354</v>
      </c>
      <c r="T9" s="20" t="n">
        <v>11.51846445</v>
      </c>
      <c r="U9" s="18" t="s">
        <v>182</v>
      </c>
      <c r="V9" s="20" t="s">
        <v>182</v>
      </c>
      <c r="W9" s="18" t="n">
        <v>430.69079372</v>
      </c>
      <c r="X9" s="20" t="n">
        <v>5.22968201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(125.0/B11*100)</f>
        <v/>
      </c>
      <c r="D11" s="19" t="n">
        <v>6928</v>
      </c>
      <c r="E11" s="18" t="n">
        <v>416.90431115</v>
      </c>
      <c r="F11" s="20" t="n">
        <v>4.05090744</v>
      </c>
      <c r="G11" s="18" t="n">
        <v>436.44204529</v>
      </c>
      <c r="H11" s="20" t="n">
        <v>3.57631461</v>
      </c>
      <c r="I11" s="18" t="n">
        <v>433.54354639</v>
      </c>
      <c r="J11" s="20" t="n">
        <v>3.53476908</v>
      </c>
      <c r="K11" s="18" t="n">
        <v>422.0797768</v>
      </c>
      <c r="L11" s="20" t="n">
        <v>4.63895215</v>
      </c>
      <c r="M11" s="18" t="n">
        <v>408.5564444</v>
      </c>
      <c r="N11" s="20" t="n">
        <v>7.2383758</v>
      </c>
      <c r="O11" s="18" t="n">
        <v>327.62067624</v>
      </c>
      <c r="P11" s="20" t="n">
        <v>23.85874784</v>
      </c>
      <c r="Q11" s="18" t="s">
        <v>182</v>
      </c>
      <c r="R11" s="20" t="s">
        <v>182</v>
      </c>
      <c r="S11" s="18" t="s">
        <v>182</v>
      </c>
      <c r="T11" s="20" t="s">
        <v>182</v>
      </c>
      <c r="U11" s="18" t="s">
        <v>182</v>
      </c>
      <c r="V11" s="20" t="s">
        <v>182</v>
      </c>
      <c r="W11" s="18" t="n">
        <v>385.34853719</v>
      </c>
      <c r="X11" s="20" t="n">
        <v>6.67474671</v>
      </c>
    </row>
    <row r="12" spans="1:24">
      <c r="A12" s="15" t="s">
        <v>187</v>
      </c>
      <c r="B12" s="17" t="n">
        <v>6894</v>
      </c>
      <c r="C12" s="18">
        <f>(127.0/B12*100)</f>
        <v/>
      </c>
      <c r="D12" s="19" t="n">
        <v>6767</v>
      </c>
      <c r="E12" s="18" t="n">
        <v>497.38417423</v>
      </c>
      <c r="F12" s="20" t="n">
        <v>2.92066043</v>
      </c>
      <c r="G12" s="18" t="n">
        <v>510.97518318</v>
      </c>
      <c r="H12" s="20" t="n">
        <v>2.93214215</v>
      </c>
      <c r="I12" s="18" t="n">
        <v>507.37744075</v>
      </c>
      <c r="J12" s="20" t="n">
        <v>2.91688313</v>
      </c>
      <c r="K12" s="18" t="n">
        <v>495.8125312</v>
      </c>
      <c r="L12" s="20" t="n">
        <v>5.1160434</v>
      </c>
      <c r="M12" s="18" t="n">
        <v>478.1198795</v>
      </c>
      <c r="N12" s="20" t="n">
        <v>5.5316025</v>
      </c>
      <c r="O12" s="18" t="n">
        <v>428.30653466</v>
      </c>
      <c r="P12" s="20" t="n">
        <v>25.45177241</v>
      </c>
      <c r="Q12" s="18" t="s">
        <v>182</v>
      </c>
      <c r="R12" s="20" t="s">
        <v>182</v>
      </c>
      <c r="S12" s="18" t="n">
        <v>340.98506961</v>
      </c>
      <c r="T12" s="20" t="n">
        <v>12.52444664</v>
      </c>
      <c r="U12" s="18" t="s">
        <v>182</v>
      </c>
      <c r="V12" s="20" t="s">
        <v>182</v>
      </c>
      <c r="W12" s="18" t="n">
        <v>422.32165655</v>
      </c>
      <c r="X12" s="20" t="n">
        <v>5.90955903</v>
      </c>
    </row>
    <row r="13" spans="1:24">
      <c r="A13" s="15" t="s">
        <v>188</v>
      </c>
      <c r="B13" s="17" t="n">
        <v>7161</v>
      </c>
      <c r="C13" s="18">
        <f>(329.0/B13*100)</f>
        <v/>
      </c>
      <c r="D13" s="19" t="n">
        <v>6832</v>
      </c>
      <c r="E13" s="18" t="n">
        <v>525.37378377</v>
      </c>
      <c r="F13" s="20" t="n">
        <v>4.02955444</v>
      </c>
      <c r="G13" s="18" t="n">
        <v>533.89054779</v>
      </c>
      <c r="H13" s="20" t="n">
        <v>3.28587842</v>
      </c>
      <c r="I13" s="18" t="n">
        <v>522.21549218</v>
      </c>
      <c r="J13" s="20" t="n">
        <v>2.83061529</v>
      </c>
      <c r="K13" s="18" t="n">
        <v>513.57415485</v>
      </c>
      <c r="L13" s="20" t="n">
        <v>3.59060736</v>
      </c>
      <c r="M13" s="18" t="n">
        <v>507.07763423</v>
      </c>
      <c r="N13" s="20" t="n">
        <v>4.3563414</v>
      </c>
      <c r="O13" s="18" t="n">
        <v>403.46505939</v>
      </c>
      <c r="P13" s="20" t="n">
        <v>16.7949963</v>
      </c>
      <c r="Q13" s="18" t="s">
        <v>182</v>
      </c>
      <c r="R13" s="20" t="s">
        <v>182</v>
      </c>
      <c r="S13" s="18" t="n">
        <v>447.51533769</v>
      </c>
      <c r="T13" s="20" t="n">
        <v>5.97365007</v>
      </c>
      <c r="U13" s="18" t="s">
        <v>182</v>
      </c>
      <c r="V13" s="20" t="s">
        <v>182</v>
      </c>
      <c r="W13" s="18" t="n">
        <v>436.86508416</v>
      </c>
      <c r="X13" s="20" t="n">
        <v>5.34457336</v>
      </c>
    </row>
    <row r="14" spans="1:24">
      <c r="A14" s="15" t="s">
        <v>189</v>
      </c>
      <c r="B14" s="17" t="n">
        <v>5587</v>
      </c>
      <c r="C14" s="18">
        <f>(197.0/B14*100)</f>
        <v/>
      </c>
      <c r="D14" s="19" t="n">
        <v>5390</v>
      </c>
      <c r="E14" s="18" t="n">
        <v>524.02855374</v>
      </c>
      <c r="F14" s="20" t="n">
        <v>3.58857662</v>
      </c>
      <c r="G14" s="18" t="n">
        <v>532.18398395</v>
      </c>
      <c r="H14" s="20" t="n">
        <v>3.79679776</v>
      </c>
      <c r="I14" s="18" t="n">
        <v>527.46466565</v>
      </c>
      <c r="J14" s="20" t="n">
        <v>2.30721804</v>
      </c>
      <c r="K14" s="18" t="n">
        <v>517.3445817</v>
      </c>
      <c r="L14" s="20" t="n">
        <v>3.84559765</v>
      </c>
      <c r="M14" s="18" t="n">
        <v>490.411558</v>
      </c>
      <c r="N14" s="20" t="n">
        <v>4.87872914</v>
      </c>
      <c r="O14" s="18" t="n">
        <v>422.7798821</v>
      </c>
      <c r="P14" s="20" t="n">
        <v>14.90176457</v>
      </c>
      <c r="Q14" s="18" t="s">
        <v>182</v>
      </c>
      <c r="R14" s="20" t="s">
        <v>182</v>
      </c>
      <c r="S14" s="18" t="s">
        <v>182</v>
      </c>
      <c r="T14" s="20" t="s">
        <v>182</v>
      </c>
      <c r="U14" s="18" t="s">
        <v>182</v>
      </c>
      <c r="V14" s="20" t="s">
        <v>182</v>
      </c>
      <c r="W14" s="18" t="n">
        <v>459.38676158</v>
      </c>
      <c r="X14" s="20" t="n">
        <v>8.152553490000001</v>
      </c>
    </row>
    <row r="15" spans="1:24">
      <c r="A15" s="15" t="s">
        <v>190</v>
      </c>
      <c r="B15" s="17" t="n">
        <v>5882</v>
      </c>
      <c r="C15" s="18">
        <f>(151.0/B15*100)</f>
        <v/>
      </c>
      <c r="D15" s="19" t="n">
        <v>5731</v>
      </c>
      <c r="E15" s="18" t="n">
        <v>516.65360966</v>
      </c>
      <c r="F15" s="20" t="n">
        <v>2.71257341</v>
      </c>
      <c r="G15" s="18" t="n">
        <v>525.51382918</v>
      </c>
      <c r="H15" s="20" t="n">
        <v>2.97527759</v>
      </c>
      <c r="I15" s="18" t="n">
        <v>512.42004181</v>
      </c>
      <c r="J15" s="20" t="n">
        <v>3.40292796</v>
      </c>
      <c r="K15" s="18" t="n">
        <v>499.1565147</v>
      </c>
      <c r="L15" s="20" t="n">
        <v>5.34331057</v>
      </c>
      <c r="M15" s="18" t="n">
        <v>487.08644477</v>
      </c>
      <c r="N15" s="20" t="n">
        <v>7.33536867</v>
      </c>
      <c r="O15" s="18" t="n">
        <v>390.64671061</v>
      </c>
      <c r="P15" s="20" t="n">
        <v>25.21597104</v>
      </c>
      <c r="Q15" s="18" t="s">
        <v>182</v>
      </c>
      <c r="R15" s="20" t="s">
        <v>182</v>
      </c>
      <c r="S15" s="18" t="n">
        <v>368.85220715</v>
      </c>
      <c r="T15" s="20" t="n">
        <v>14.5875493</v>
      </c>
      <c r="U15" s="18" t="s">
        <v>182</v>
      </c>
      <c r="V15" s="20" t="s">
        <v>182</v>
      </c>
      <c r="W15" s="18" t="n">
        <v>452.15395014</v>
      </c>
      <c r="X15" s="20" t="n">
        <v>7.66012357</v>
      </c>
    </row>
    <row r="16" spans="1:24">
      <c r="A16" s="15" t="s">
        <v>191</v>
      </c>
      <c r="B16" s="17" t="n">
        <v>6108</v>
      </c>
      <c r="C16" s="18">
        <f>(264.0/B16*100)</f>
        <v/>
      </c>
      <c r="D16" s="19" t="n">
        <v>5844</v>
      </c>
      <c r="E16" s="18" t="n">
        <v>491.34363002</v>
      </c>
      <c r="F16" s="20" t="n">
        <v>3.55479369</v>
      </c>
      <c r="G16" s="18" t="n">
        <v>520.81344383</v>
      </c>
      <c r="H16" s="20" t="n">
        <v>3.09513782</v>
      </c>
      <c r="I16" s="18" t="n">
        <v>520.48425806</v>
      </c>
      <c r="J16" s="20" t="n">
        <v>2.89500947</v>
      </c>
      <c r="K16" s="18" t="n">
        <v>499.038661</v>
      </c>
      <c r="L16" s="20" t="n">
        <v>4.72143515</v>
      </c>
      <c r="M16" s="18" t="n">
        <v>465.0982395</v>
      </c>
      <c r="N16" s="20" t="n">
        <v>5.64147827</v>
      </c>
      <c r="O16" s="18" t="n">
        <v>357.17090442</v>
      </c>
      <c r="P16" s="20" t="n">
        <v>17.03892866</v>
      </c>
      <c r="Q16" s="18" t="s">
        <v>182</v>
      </c>
      <c r="R16" s="20" t="s">
        <v>182</v>
      </c>
      <c r="S16" s="18" t="s">
        <v>182</v>
      </c>
      <c r="T16" s="20" t="s">
        <v>182</v>
      </c>
      <c r="U16" s="18" t="s">
        <v>182</v>
      </c>
      <c r="V16" s="20" t="s">
        <v>182</v>
      </c>
      <c r="W16" s="18" t="n">
        <v>409.6031426</v>
      </c>
      <c r="X16" s="20" t="n">
        <v>6.12925358</v>
      </c>
    </row>
    <row r="17" spans="1:24">
      <c r="A17" s="15" t="s">
        <v>192</v>
      </c>
      <c r="B17" s="17" t="n">
        <v>6504</v>
      </c>
      <c r="C17" s="18">
        <f>(794.0/B17*100)</f>
        <v/>
      </c>
      <c r="D17" s="19" t="n">
        <v>5710</v>
      </c>
      <c r="E17" s="18" t="n">
        <v>521.14796456</v>
      </c>
      <c r="F17" s="20" t="n">
        <v>3.28077234</v>
      </c>
      <c r="G17" s="18" t="n">
        <v>521.3158065600001</v>
      </c>
      <c r="H17" s="20" t="n">
        <v>3.32130301</v>
      </c>
      <c r="I17" s="18" t="n">
        <v>511.12470197</v>
      </c>
      <c r="J17" s="20" t="n">
        <v>4.08572006</v>
      </c>
      <c r="K17" s="18" t="n">
        <v>502.07626989</v>
      </c>
      <c r="L17" s="20" t="n">
        <v>6.05926158</v>
      </c>
      <c r="M17" s="18" t="n">
        <v>485.15220794</v>
      </c>
      <c r="N17" s="20" t="n">
        <v>10.12878989</v>
      </c>
      <c r="O17" s="18" t="s">
        <v>182</v>
      </c>
      <c r="P17" s="20" t="s">
        <v>182</v>
      </c>
      <c r="Q17" s="18" t="s">
        <v>182</v>
      </c>
      <c r="R17" s="20" t="s">
        <v>182</v>
      </c>
      <c r="S17" s="18" t="n">
        <v>362.96139732</v>
      </c>
      <c r="T17" s="20" t="n">
        <v>12.64520278</v>
      </c>
      <c r="U17" s="18" t="s">
        <v>182</v>
      </c>
      <c r="V17" s="20" t="s">
        <v>182</v>
      </c>
      <c r="W17" s="18" t="n">
        <v>451.52884888</v>
      </c>
      <c r="X17" s="20" t="n">
        <v>8.17261637</v>
      </c>
    </row>
    <row r="18" spans="1:24">
      <c r="A18" s="15" t="s">
        <v>193</v>
      </c>
      <c r="B18" s="17" t="n">
        <v>5532</v>
      </c>
      <c r="C18" s="18">
        <f>(40.0/B18*100)</f>
        <v/>
      </c>
      <c r="D18" s="19" t="n">
        <v>5492</v>
      </c>
      <c r="E18" s="18" t="n">
        <v>448.54519968</v>
      </c>
      <c r="F18" s="20" t="n">
        <v>5.05025809</v>
      </c>
      <c r="G18" s="18" t="n">
        <v>461.18072766</v>
      </c>
      <c r="H18" s="20" t="n">
        <v>4.76853645</v>
      </c>
      <c r="I18" s="18" t="n">
        <v>472.59226588</v>
      </c>
      <c r="J18" s="20" t="n">
        <v>4.25580039</v>
      </c>
      <c r="K18" s="18" t="n">
        <v>464.38298967</v>
      </c>
      <c r="L18" s="20" t="n">
        <v>4.40340978</v>
      </c>
      <c r="M18" s="18" t="n">
        <v>439.79974579</v>
      </c>
      <c r="N18" s="20" t="n">
        <v>5.53017166</v>
      </c>
      <c r="O18" s="18" t="n">
        <v>358.73236946</v>
      </c>
      <c r="P18" s="20" t="n">
        <v>16.39771243</v>
      </c>
      <c r="Q18" s="18" t="s">
        <v>182</v>
      </c>
      <c r="R18" s="20" t="s">
        <v>182</v>
      </c>
      <c r="S18" s="18" t="s">
        <v>182</v>
      </c>
      <c r="T18" s="20" t="s">
        <v>182</v>
      </c>
      <c r="U18" s="18" t="s">
        <v>182</v>
      </c>
      <c r="V18" s="20" t="s">
        <v>182</v>
      </c>
      <c r="W18" s="18" t="n">
        <v>401.54172603</v>
      </c>
      <c r="X18" s="20" t="n">
        <v>7.40147762</v>
      </c>
    </row>
    <row r="19" spans="1:24">
      <c r="A19" s="15" t="s">
        <v>194</v>
      </c>
      <c r="B19" s="17" t="n">
        <v>5658</v>
      </c>
      <c r="C19" s="18">
        <f>(154.0/B19*100)</f>
        <v/>
      </c>
      <c r="D19" s="19" t="n">
        <v>5504</v>
      </c>
      <c r="E19" s="18" t="n">
        <v>478.07959544</v>
      </c>
      <c r="F19" s="20" t="n">
        <v>4.96365877</v>
      </c>
      <c r="G19" s="18" t="n">
        <v>490.43837915</v>
      </c>
      <c r="H19" s="20" t="n">
        <v>3.54237814</v>
      </c>
      <c r="I19" s="18" t="n">
        <v>491.84956927</v>
      </c>
      <c r="J19" s="20" t="n">
        <v>3.39750939</v>
      </c>
      <c r="K19" s="18" t="n">
        <v>475.51411192</v>
      </c>
      <c r="L19" s="20" t="n">
        <v>4.40459251</v>
      </c>
      <c r="M19" s="18" t="n">
        <v>448.0497057</v>
      </c>
      <c r="N19" s="20" t="n">
        <v>5.67314088</v>
      </c>
      <c r="O19" s="18" t="n">
        <v>385.76858232</v>
      </c>
      <c r="P19" s="20" t="n">
        <v>18.33358349</v>
      </c>
      <c r="Q19" s="18" t="s">
        <v>182</v>
      </c>
      <c r="R19" s="20" t="s">
        <v>182</v>
      </c>
      <c r="S19" s="18" t="s">
        <v>182</v>
      </c>
      <c r="T19" s="20" t="s">
        <v>182</v>
      </c>
      <c r="U19" s="18" t="s">
        <v>182</v>
      </c>
      <c r="V19" s="20" t="s">
        <v>182</v>
      </c>
      <c r="W19" s="18" t="n">
        <v>399.51922713</v>
      </c>
      <c r="X19" s="20" t="n">
        <v>7.2812703</v>
      </c>
    </row>
    <row r="20" spans="1:24">
      <c r="A20" s="15" t="s">
        <v>195</v>
      </c>
      <c r="B20" s="17" t="n">
        <v>3371</v>
      </c>
      <c r="C20" s="18">
        <f>(81.0/B20*100)</f>
        <v/>
      </c>
      <c r="D20" s="19" t="n">
        <v>3290</v>
      </c>
      <c r="E20" s="18" t="n">
        <v>460.79837299</v>
      </c>
      <c r="F20" s="20" t="n">
        <v>6.4199586</v>
      </c>
      <c r="G20" s="18" t="n">
        <v>491.69606422</v>
      </c>
      <c r="H20" s="20" t="n">
        <v>3.82820162</v>
      </c>
      <c r="I20" s="18" t="n">
        <v>498.77953084</v>
      </c>
      <c r="J20" s="20" t="n">
        <v>2.92849577</v>
      </c>
      <c r="K20" s="18" t="n">
        <v>497.66062454</v>
      </c>
      <c r="L20" s="20" t="n">
        <v>5.02810948</v>
      </c>
      <c r="M20" s="18" t="n">
        <v>481.23916126</v>
      </c>
      <c r="N20" s="20" t="n">
        <v>7.40162957</v>
      </c>
      <c r="O20" s="18" t="s">
        <v>182</v>
      </c>
      <c r="P20" s="20" t="s">
        <v>182</v>
      </c>
      <c r="Q20" s="18" t="s">
        <v>182</v>
      </c>
      <c r="R20" s="20" t="s">
        <v>182</v>
      </c>
      <c r="S20" s="18" t="s">
        <v>182</v>
      </c>
      <c r="T20" s="20" t="s">
        <v>182</v>
      </c>
      <c r="U20" s="18" t="s">
        <v>182</v>
      </c>
      <c r="V20" s="20" t="s">
        <v>182</v>
      </c>
      <c r="W20" s="18" t="n">
        <v>419.97295714</v>
      </c>
      <c r="X20" s="20" t="n">
        <v>9.71730724</v>
      </c>
    </row>
    <row r="21" spans="1:24">
      <c r="A21" s="15" t="s">
        <v>196</v>
      </c>
      <c r="B21" s="17" t="n">
        <v>5741</v>
      </c>
      <c r="C21" s="18">
        <f>(81.0/B21*100)</f>
        <v/>
      </c>
      <c r="D21" s="19" t="n">
        <v>5660</v>
      </c>
      <c r="E21" s="18" t="n">
        <v>500.8044366</v>
      </c>
      <c r="F21" s="20" t="n">
        <v>2.81223165</v>
      </c>
      <c r="G21" s="18" t="n">
        <v>512.75448328</v>
      </c>
      <c r="H21" s="20" t="n">
        <v>3.00097798</v>
      </c>
      <c r="I21" s="18" t="n">
        <v>513.06713628</v>
      </c>
      <c r="J21" s="20" t="n">
        <v>2.73089716</v>
      </c>
      <c r="K21" s="18" t="n">
        <v>499.24715379</v>
      </c>
      <c r="L21" s="20" t="n">
        <v>4.74386459</v>
      </c>
      <c r="M21" s="18" t="n">
        <v>458.80196376</v>
      </c>
      <c r="N21" s="20" t="n">
        <v>6.85013552</v>
      </c>
      <c r="O21" s="18" t="n">
        <v>424.8487347</v>
      </c>
      <c r="P21" s="20" t="n">
        <v>29.04056888</v>
      </c>
      <c r="Q21" s="18" t="s">
        <v>182</v>
      </c>
      <c r="R21" s="20" t="s">
        <v>182</v>
      </c>
      <c r="S21" s="18" t="s">
        <v>182</v>
      </c>
      <c r="T21" s="20" t="s">
        <v>182</v>
      </c>
      <c r="U21" s="18" t="s">
        <v>182</v>
      </c>
      <c r="V21" s="20" t="s">
        <v>182</v>
      </c>
      <c r="W21" s="18" t="n">
        <v>453.63201622</v>
      </c>
      <c r="X21" s="20" t="n">
        <v>8.309874969999999</v>
      </c>
    </row>
    <row r="22" spans="1:24">
      <c r="A22" s="15" t="s">
        <v>197</v>
      </c>
      <c r="B22" s="17" t="n">
        <v>6598</v>
      </c>
      <c r="C22" s="18">
        <f>(102.0/B22*100)</f>
        <v/>
      </c>
      <c r="D22" s="19" t="n">
        <v>6496</v>
      </c>
      <c r="E22" s="18" t="n">
        <v>497.02232746</v>
      </c>
      <c r="F22" s="20" t="n">
        <v>5.807362</v>
      </c>
      <c r="G22" s="18" t="n">
        <v>486.26203953</v>
      </c>
      <c r="H22" s="20" t="n">
        <v>4.01123044</v>
      </c>
      <c r="I22" s="18" t="n">
        <v>473.56069737</v>
      </c>
      <c r="J22" s="20" t="n">
        <v>4.97168791</v>
      </c>
      <c r="K22" s="18" t="n">
        <v>452.81588884</v>
      </c>
      <c r="L22" s="20" t="n">
        <v>5.86391465</v>
      </c>
      <c r="M22" s="18" t="n">
        <v>455.21300781</v>
      </c>
      <c r="N22" s="20" t="n">
        <v>7.77979716</v>
      </c>
      <c r="O22" s="18" t="n">
        <v>353.48150344</v>
      </c>
      <c r="P22" s="20" t="n">
        <v>10.04320883</v>
      </c>
      <c r="Q22" s="18" t="s">
        <v>182</v>
      </c>
      <c r="R22" s="20" t="s">
        <v>182</v>
      </c>
      <c r="S22" s="18" t="n">
        <v>465.3184081</v>
      </c>
      <c r="T22" s="20" t="n">
        <v>9.52311205</v>
      </c>
      <c r="U22" s="18" t="s">
        <v>182</v>
      </c>
      <c r="V22" s="20" t="s">
        <v>182</v>
      </c>
      <c r="W22" s="18" t="n">
        <v>388.37084671</v>
      </c>
      <c r="X22" s="20" t="n">
        <v>7.82401742</v>
      </c>
    </row>
    <row r="23" spans="1:24">
      <c r="A23" s="15" t="s">
        <v>198</v>
      </c>
      <c r="B23" s="17" t="n">
        <v>11583</v>
      </c>
      <c r="C23" s="18">
        <f>(522.0/B23*100)</f>
        <v/>
      </c>
      <c r="D23" s="19" t="n">
        <v>11061</v>
      </c>
      <c r="E23" s="18" t="n">
        <v>485.28757607</v>
      </c>
      <c r="F23" s="20" t="n">
        <v>3.60939735</v>
      </c>
      <c r="G23" s="18" t="n">
        <v>503.93746471</v>
      </c>
      <c r="H23" s="20" t="n">
        <v>3.87550123</v>
      </c>
      <c r="I23" s="18" t="n">
        <v>504.32019813</v>
      </c>
      <c r="J23" s="20" t="n">
        <v>3.98244087</v>
      </c>
      <c r="K23" s="18" t="n">
        <v>489.51042567</v>
      </c>
      <c r="L23" s="20" t="n">
        <v>5.18099297</v>
      </c>
      <c r="M23" s="18" t="n">
        <v>478.53619874</v>
      </c>
      <c r="N23" s="20" t="n">
        <v>7.13371151</v>
      </c>
      <c r="O23" s="18" t="n">
        <v>458.71026959</v>
      </c>
      <c r="P23" s="20" t="n">
        <v>19.55759787</v>
      </c>
      <c r="Q23" s="18" t="s">
        <v>182</v>
      </c>
      <c r="R23" s="20" t="s">
        <v>182</v>
      </c>
      <c r="S23" s="18" t="s">
        <v>182</v>
      </c>
      <c r="T23" s="20" t="s">
        <v>182</v>
      </c>
      <c r="U23" s="18" t="s">
        <v>182</v>
      </c>
      <c r="V23" s="20" t="s">
        <v>182</v>
      </c>
      <c r="W23" s="18" t="n">
        <v>436.19731489</v>
      </c>
      <c r="X23" s="20" t="n">
        <v>6.28689478</v>
      </c>
    </row>
    <row r="24" spans="1:24">
      <c r="A24" s="15" t="s">
        <v>199</v>
      </c>
      <c r="B24" s="17" t="n">
        <v>6647</v>
      </c>
      <c r="C24" s="18">
        <f>(20.0/B24*100)</f>
        <v/>
      </c>
      <c r="D24" s="19" t="n">
        <v>6627</v>
      </c>
      <c r="E24" s="18" t="n">
        <v>528.58685589</v>
      </c>
      <c r="F24" s="20" t="n">
        <v>2.71825516</v>
      </c>
      <c r="G24" s="18" t="n">
        <v>548.22932528</v>
      </c>
      <c r="H24" s="20" t="n">
        <v>4.25376665</v>
      </c>
      <c r="I24" s="18" t="n">
        <v>555.53083798</v>
      </c>
      <c r="J24" s="20" t="n">
        <v>4.73617109</v>
      </c>
      <c r="K24" s="18" t="n">
        <v>521.75067617</v>
      </c>
      <c r="L24" s="20" t="n">
        <v>13.73194443</v>
      </c>
      <c r="M24" s="18" t="n">
        <v>523.53204396</v>
      </c>
      <c r="N24" s="20" t="n">
        <v>18.0370184</v>
      </c>
      <c r="O24" s="18" t="n">
        <v>437.355754</v>
      </c>
      <c r="P24" s="20" t="n">
        <v>17.09724105</v>
      </c>
      <c r="Q24" s="18" t="s">
        <v>182</v>
      </c>
      <c r="R24" s="20" t="s">
        <v>182</v>
      </c>
      <c r="S24" s="18" t="s">
        <v>182</v>
      </c>
      <c r="T24" s="20" t="s">
        <v>182</v>
      </c>
      <c r="U24" s="18" t="s">
        <v>182</v>
      </c>
      <c r="V24" s="20" t="s">
        <v>182</v>
      </c>
      <c r="W24" s="18" t="n">
        <v>464.0813748</v>
      </c>
      <c r="X24" s="20" t="n">
        <v>12.33028661</v>
      </c>
    </row>
    <row r="25" spans="1:24">
      <c r="A25" s="15" t="s">
        <v>200</v>
      </c>
      <c r="B25" s="17" t="n">
        <v>5581</v>
      </c>
      <c r="C25" s="18">
        <f>(28.0/B25*100)</f>
        <v/>
      </c>
      <c r="D25" s="19" t="n">
        <v>5553</v>
      </c>
      <c r="E25" s="18" t="n">
        <v>508.39690507</v>
      </c>
      <c r="F25" s="20" t="n">
        <v>4.17092315</v>
      </c>
      <c r="G25" s="18" t="n">
        <v>529.22762433</v>
      </c>
      <c r="H25" s="20" t="n">
        <v>4.50304532</v>
      </c>
      <c r="I25" s="18" t="n">
        <v>535.66387687</v>
      </c>
      <c r="J25" s="20" t="n">
        <v>4.60253028</v>
      </c>
      <c r="K25" s="18" t="n">
        <v>548.08415316</v>
      </c>
      <c r="L25" s="20" t="n">
        <v>7.46618684</v>
      </c>
      <c r="M25" s="18" t="n">
        <v>522.24807934</v>
      </c>
      <c r="N25" s="20" t="n">
        <v>16.15884014</v>
      </c>
      <c r="O25" s="18" t="n">
        <v>392.05635972</v>
      </c>
      <c r="P25" s="20" t="n">
        <v>35.90323828</v>
      </c>
      <c r="Q25" s="18" t="s">
        <v>182</v>
      </c>
      <c r="R25" s="20" t="s">
        <v>182</v>
      </c>
      <c r="S25" s="18" t="s">
        <v>182</v>
      </c>
      <c r="T25" s="20" t="s">
        <v>182</v>
      </c>
      <c r="U25" s="18" t="s">
        <v>182</v>
      </c>
      <c r="V25" s="20" t="s">
        <v>182</v>
      </c>
      <c r="W25" s="18" t="n">
        <v>480.92072141</v>
      </c>
      <c r="X25" s="20" t="n">
        <v>17.20512181</v>
      </c>
    </row>
    <row r="26" spans="1:24">
      <c r="A26" s="15" t="s">
        <v>201</v>
      </c>
      <c r="B26" s="17" t="n">
        <v>4869</v>
      </c>
      <c r="C26" s="18">
        <f>(102.0/B26*100)</f>
        <v/>
      </c>
      <c r="D26" s="19" t="n">
        <v>4767</v>
      </c>
      <c r="E26" s="18" t="n">
        <v>472.71148107</v>
      </c>
      <c r="F26" s="20" t="n">
        <v>5.33713163</v>
      </c>
      <c r="G26" s="18" t="n">
        <v>486.89387609</v>
      </c>
      <c r="H26" s="20" t="n">
        <v>3.23720268</v>
      </c>
      <c r="I26" s="18" t="n">
        <v>493.06976846</v>
      </c>
      <c r="J26" s="20" t="n">
        <v>2.85889475</v>
      </c>
      <c r="K26" s="18" t="n">
        <v>482.62045826</v>
      </c>
      <c r="L26" s="20" t="n">
        <v>3.19403897</v>
      </c>
      <c r="M26" s="18" t="n">
        <v>469.64914629</v>
      </c>
      <c r="N26" s="20" t="n">
        <v>4.7301747</v>
      </c>
      <c r="O26" s="18" t="s">
        <v>182</v>
      </c>
      <c r="P26" s="20" t="s">
        <v>182</v>
      </c>
      <c r="Q26" s="18" t="s">
        <v>182</v>
      </c>
      <c r="R26" s="20" t="s">
        <v>182</v>
      </c>
      <c r="S26" s="18" t="s">
        <v>182</v>
      </c>
      <c r="T26" s="20" t="s">
        <v>182</v>
      </c>
      <c r="U26" s="18" t="s">
        <v>182</v>
      </c>
      <c r="V26" s="20" t="s">
        <v>182</v>
      </c>
      <c r="W26" s="18" t="n">
        <v>428.24847623</v>
      </c>
      <c r="X26" s="20" t="n">
        <v>8.769872210000001</v>
      </c>
    </row>
    <row r="27" spans="1:24">
      <c r="A27" s="15" t="s">
        <v>202</v>
      </c>
      <c r="B27" s="17" t="n">
        <v>5299</v>
      </c>
      <c r="C27" s="18">
        <f>(186.0/B27*100)</f>
        <v/>
      </c>
      <c r="D27" s="19" t="n">
        <v>5113</v>
      </c>
      <c r="E27" s="18" t="n">
        <v>502.84496287</v>
      </c>
      <c r="F27" s="20" t="n">
        <v>2.62407951</v>
      </c>
      <c r="G27" s="18" t="n">
        <v>504.75399013</v>
      </c>
      <c r="H27" s="20" t="n">
        <v>2.97246053</v>
      </c>
      <c r="I27" s="18" t="n">
        <v>494.39197793</v>
      </c>
      <c r="J27" s="20" t="n">
        <v>2.76072737</v>
      </c>
      <c r="K27" s="18" t="n">
        <v>480.57896378</v>
      </c>
      <c r="L27" s="20" t="n">
        <v>5.41787101</v>
      </c>
      <c r="M27" s="18" t="n">
        <v>460.56328036</v>
      </c>
      <c r="N27" s="20" t="n">
        <v>7.43967887</v>
      </c>
      <c r="O27" s="18" t="n">
        <v>433.74807221</v>
      </c>
      <c r="P27" s="20" t="n">
        <v>14.3856779</v>
      </c>
      <c r="Q27" s="18" t="s">
        <v>182</v>
      </c>
      <c r="R27" s="20" t="s">
        <v>182</v>
      </c>
      <c r="S27" s="18" t="s">
        <v>182</v>
      </c>
      <c r="T27" s="20" t="s">
        <v>182</v>
      </c>
      <c r="U27" s="18" t="s">
        <v>182</v>
      </c>
      <c r="V27" s="20" t="s">
        <v>182</v>
      </c>
      <c r="W27" s="18" t="n">
        <v>421.08284681</v>
      </c>
      <c r="X27" s="20" t="n">
        <v>4.20627402</v>
      </c>
    </row>
    <row r="28" spans="1:24">
      <c r="A28" s="15" t="s">
        <v>203</v>
      </c>
      <c r="B28" s="17" t="n">
        <v>7568</v>
      </c>
      <c r="C28" s="18">
        <f>(135.0/B28*100)</f>
        <v/>
      </c>
      <c r="D28" s="19" t="n">
        <v>7433</v>
      </c>
      <c r="E28" s="18" t="n">
        <v>363.28799823</v>
      </c>
      <c r="F28" s="20" t="n">
        <v>3.84401705</v>
      </c>
      <c r="G28" s="18" t="n">
        <v>386.85354763</v>
      </c>
      <c r="H28" s="20" t="n">
        <v>3.495789</v>
      </c>
      <c r="I28" s="18" t="n">
        <v>420.35355789</v>
      </c>
      <c r="J28" s="20" t="n">
        <v>2.82464121</v>
      </c>
      <c r="K28" s="18" t="n">
        <v>427.08177788</v>
      </c>
      <c r="L28" s="20" t="n">
        <v>2.85711706</v>
      </c>
      <c r="M28" s="18" t="n">
        <v>424.30208311</v>
      </c>
      <c r="N28" s="20" t="n">
        <v>5.02868273</v>
      </c>
      <c r="O28" s="18" t="n">
        <v>331.61953229</v>
      </c>
      <c r="P28" s="20" t="n">
        <v>9.41278149</v>
      </c>
      <c r="Q28" s="18" t="s">
        <v>182</v>
      </c>
      <c r="R28" s="20" t="s">
        <v>182</v>
      </c>
      <c r="S28" s="18" t="s">
        <v>182</v>
      </c>
      <c r="T28" s="20" t="s">
        <v>182</v>
      </c>
      <c r="U28" s="18" t="s">
        <v>182</v>
      </c>
      <c r="V28" s="20" t="s">
        <v>182</v>
      </c>
      <c r="W28" s="18" t="n">
        <v>360.05989301</v>
      </c>
      <c r="X28" s="20" t="n">
        <v>8.673172320000001</v>
      </c>
    </row>
    <row r="29" spans="1:24">
      <c r="A29" s="15" t="s">
        <v>204</v>
      </c>
      <c r="B29" s="17" t="n">
        <v>5385</v>
      </c>
      <c r="C29" s="18">
        <f>(37.0/B29*100)</f>
        <v/>
      </c>
      <c r="D29" s="19" t="n">
        <v>5348</v>
      </c>
      <c r="E29" s="18" t="n">
        <v>520.1548239</v>
      </c>
      <c r="F29" s="20" t="n">
        <v>3.30329829</v>
      </c>
      <c r="G29" s="18" t="n">
        <v>528.3562467100001</v>
      </c>
      <c r="H29" s="20" t="n">
        <v>3.57003327</v>
      </c>
      <c r="I29" s="18" t="n">
        <v>521.55129603</v>
      </c>
      <c r="J29" s="20" t="n">
        <v>3.13480639</v>
      </c>
      <c r="K29" s="18" t="n">
        <v>514.37960864</v>
      </c>
      <c r="L29" s="20" t="n">
        <v>4.12328325</v>
      </c>
      <c r="M29" s="18" t="n">
        <v>494.24537233</v>
      </c>
      <c r="N29" s="20" t="n">
        <v>8.084618669999999</v>
      </c>
      <c r="O29" s="18" t="n">
        <v>388.67614524</v>
      </c>
      <c r="P29" s="20" t="n">
        <v>42.43001082</v>
      </c>
      <c r="Q29" s="18" t="s">
        <v>182</v>
      </c>
      <c r="R29" s="20" t="s">
        <v>182</v>
      </c>
      <c r="S29" s="18" t="n">
        <v>335.3902018</v>
      </c>
      <c r="T29" s="20" t="n">
        <v>12.1685767</v>
      </c>
      <c r="U29" s="18" t="s">
        <v>182</v>
      </c>
      <c r="V29" s="20" t="s">
        <v>182</v>
      </c>
      <c r="W29" s="18" t="n">
        <v>428.45516629</v>
      </c>
      <c r="X29" s="20" t="n">
        <v>9.84501124</v>
      </c>
    </row>
    <row r="30" spans="1:24">
      <c r="A30" s="15" t="s">
        <v>205</v>
      </c>
      <c r="B30" s="17" t="n">
        <v>4520</v>
      </c>
      <c r="C30" s="18">
        <f>(577.0/B30*100)</f>
        <v/>
      </c>
      <c r="D30" s="19" t="n">
        <v>3943</v>
      </c>
      <c r="E30" s="18" t="n">
        <v>487.34742589</v>
      </c>
      <c r="F30" s="20" t="n">
        <v>4.45717612</v>
      </c>
      <c r="G30" s="18" t="n">
        <v>515.93073049</v>
      </c>
      <c r="H30" s="20" t="n">
        <v>4.16646744</v>
      </c>
      <c r="I30" s="18" t="n">
        <v>505.72910059</v>
      </c>
      <c r="J30" s="20" t="n">
        <v>3.49871564</v>
      </c>
      <c r="K30" s="18" t="n">
        <v>501.44524928</v>
      </c>
      <c r="L30" s="20" t="n">
        <v>4.08535787</v>
      </c>
      <c r="M30" s="18" t="n">
        <v>481.08530986</v>
      </c>
      <c r="N30" s="20" t="n">
        <v>7.53295239</v>
      </c>
      <c r="O30" s="18" t="n">
        <v>416.62079913</v>
      </c>
      <c r="P30" s="20" t="n">
        <v>23.35845308</v>
      </c>
      <c r="Q30" s="18" t="s">
        <v>182</v>
      </c>
      <c r="R30" s="20" t="s">
        <v>182</v>
      </c>
      <c r="S30" s="18" t="s">
        <v>182</v>
      </c>
      <c r="T30" s="20" t="s">
        <v>182</v>
      </c>
      <c r="U30" s="18" t="s">
        <v>182</v>
      </c>
      <c r="V30" s="20" t="s">
        <v>182</v>
      </c>
      <c r="W30" s="18" t="n">
        <v>432.63798775</v>
      </c>
      <c r="X30" s="20" t="n">
        <v>6.2295673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(17.0/B32*100)</f>
        <v/>
      </c>
      <c r="D32" s="19" t="n">
        <v>4461</v>
      </c>
      <c r="E32" s="18" t="n">
        <v>515.1479392700001</v>
      </c>
      <c r="F32" s="20" t="n">
        <v>4.23174504</v>
      </c>
      <c r="G32" s="18" t="n">
        <v>513.67438791</v>
      </c>
      <c r="H32" s="20" t="n">
        <v>3.68743364</v>
      </c>
      <c r="I32" s="18" t="n">
        <v>511.92732051</v>
      </c>
      <c r="J32" s="20" t="n">
        <v>3.62443243</v>
      </c>
      <c r="K32" s="18" t="n">
        <v>496.1763984</v>
      </c>
      <c r="L32" s="20" t="n">
        <v>3.61245642</v>
      </c>
      <c r="M32" s="18" t="n">
        <v>470.28133005</v>
      </c>
      <c r="N32" s="20" t="n">
        <v>4.53485577</v>
      </c>
      <c r="O32" s="18" t="n">
        <v>459.37468581</v>
      </c>
      <c r="P32" s="20" t="n">
        <v>28.13902873</v>
      </c>
      <c r="Q32" s="18" t="s">
        <v>182</v>
      </c>
      <c r="R32" s="20" t="s">
        <v>182</v>
      </c>
      <c r="S32" s="18" t="s">
        <v>182</v>
      </c>
      <c r="T32" s="20" t="s">
        <v>182</v>
      </c>
      <c r="U32" s="18" t="s">
        <v>182</v>
      </c>
      <c r="V32" s="20" t="s">
        <v>182</v>
      </c>
      <c r="W32" s="18" t="n">
        <v>430.59042339</v>
      </c>
      <c r="X32" s="20" t="n">
        <v>10.27759817</v>
      </c>
    </row>
    <row r="33" spans="1:24">
      <c r="A33" s="15" t="s">
        <v>208</v>
      </c>
      <c r="B33" s="17" t="n">
        <v>7325</v>
      </c>
      <c r="C33" s="18">
        <f>(246.0/B33*100)</f>
        <v/>
      </c>
      <c r="D33" s="19" t="n">
        <v>7079</v>
      </c>
      <c r="E33" s="18" t="n">
        <v>497.09356884</v>
      </c>
      <c r="F33" s="20" t="n">
        <v>3.61661322</v>
      </c>
      <c r="G33" s="18" t="n">
        <v>508.78915105</v>
      </c>
      <c r="H33" s="20" t="n">
        <v>3.40737682</v>
      </c>
      <c r="I33" s="18" t="n">
        <v>502.41833795</v>
      </c>
      <c r="J33" s="20" t="n">
        <v>4.04331864</v>
      </c>
      <c r="K33" s="18" t="n">
        <v>476.38461638</v>
      </c>
      <c r="L33" s="20" t="n">
        <v>5.49399718</v>
      </c>
      <c r="M33" s="18" t="n">
        <v>446.75205284</v>
      </c>
      <c r="N33" s="20" t="n">
        <v>6.10913843</v>
      </c>
      <c r="O33" s="18" t="n">
        <v>385.2957023</v>
      </c>
      <c r="P33" s="20" t="n">
        <v>29.52119482</v>
      </c>
      <c r="Q33" s="18" t="s">
        <v>182</v>
      </c>
      <c r="R33" s="20" t="s">
        <v>182</v>
      </c>
      <c r="S33" s="18" t="s">
        <v>182</v>
      </c>
      <c r="T33" s="20" t="s">
        <v>182</v>
      </c>
      <c r="U33" s="18" t="s">
        <v>182</v>
      </c>
      <c r="V33" s="20" t="s">
        <v>182</v>
      </c>
      <c r="W33" s="18" t="n">
        <v>425.67517253</v>
      </c>
      <c r="X33" s="20" t="n">
        <v>9.39660492</v>
      </c>
    </row>
    <row r="34" spans="1:24">
      <c r="A34" s="15" t="s">
        <v>209</v>
      </c>
      <c r="B34" s="17" t="n">
        <v>6350</v>
      </c>
      <c r="C34" s="18">
        <f>(87.0/B34*100)</f>
        <v/>
      </c>
      <c r="D34" s="19" t="n">
        <v>6263</v>
      </c>
      <c r="E34" s="18" t="n">
        <v>476.91149029</v>
      </c>
      <c r="F34" s="20" t="n">
        <v>3.69462755</v>
      </c>
      <c r="G34" s="18" t="n">
        <v>487.90618019</v>
      </c>
      <c r="H34" s="20" t="n">
        <v>3.35837379</v>
      </c>
      <c r="I34" s="18" t="n">
        <v>499.24751593</v>
      </c>
      <c r="J34" s="20" t="n">
        <v>3.4288187</v>
      </c>
      <c r="K34" s="18" t="n">
        <v>488.34904874</v>
      </c>
      <c r="L34" s="20" t="n">
        <v>4.35597583</v>
      </c>
      <c r="M34" s="18" t="n">
        <v>457.99600768</v>
      </c>
      <c r="N34" s="20" t="n">
        <v>5.33474414</v>
      </c>
      <c r="O34" s="18" t="n">
        <v>379.07328183</v>
      </c>
      <c r="P34" s="20" t="n">
        <v>14.0777645</v>
      </c>
      <c r="Q34" s="18" t="s">
        <v>182</v>
      </c>
      <c r="R34" s="20" t="s">
        <v>182</v>
      </c>
      <c r="S34" s="18" t="n">
        <v>336.51078337</v>
      </c>
      <c r="T34" s="20" t="n">
        <v>12.24828707</v>
      </c>
      <c r="U34" s="18" t="s">
        <v>182</v>
      </c>
      <c r="V34" s="20" t="s">
        <v>182</v>
      </c>
      <c r="W34" s="18" t="n">
        <v>405.55389398</v>
      </c>
      <c r="X34" s="20" t="n">
        <v>8.021538530000001</v>
      </c>
    </row>
    <row r="35" spans="1:24">
      <c r="A35" s="15" t="s">
        <v>210</v>
      </c>
      <c r="B35" s="17" t="n">
        <v>6406</v>
      </c>
      <c r="C35" s="18">
        <f>(76.0/B35*100)</f>
        <v/>
      </c>
      <c r="D35" s="19" t="n">
        <v>6330</v>
      </c>
      <c r="E35" s="18" t="n">
        <v>510.55664687</v>
      </c>
      <c r="F35" s="20" t="n">
        <v>3.47260246</v>
      </c>
      <c r="G35" s="18" t="n">
        <v>521.49719278</v>
      </c>
      <c r="H35" s="20" t="n">
        <v>3.02354055</v>
      </c>
      <c r="I35" s="18" t="n">
        <v>521.84298523</v>
      </c>
      <c r="J35" s="20" t="n">
        <v>2.94459581</v>
      </c>
      <c r="K35" s="18" t="n">
        <v>508.91383522</v>
      </c>
      <c r="L35" s="20" t="n">
        <v>5.03395039</v>
      </c>
      <c r="M35" s="18" t="n">
        <v>479.53065745</v>
      </c>
      <c r="N35" s="20" t="n">
        <v>6.98034748</v>
      </c>
      <c r="O35" s="18" t="n">
        <v>456.28947541</v>
      </c>
      <c r="P35" s="20" t="n">
        <v>18.93491365</v>
      </c>
      <c r="Q35" s="18" t="s">
        <v>182</v>
      </c>
      <c r="R35" s="20" t="s">
        <v>182</v>
      </c>
      <c r="S35" s="18" t="n">
        <v>349.78970242</v>
      </c>
      <c r="T35" s="20" t="n">
        <v>6.90672373</v>
      </c>
      <c r="U35" s="18" t="s">
        <v>182</v>
      </c>
      <c r="V35" s="20" t="s">
        <v>182</v>
      </c>
      <c r="W35" s="18" t="n">
        <v>451.98139394</v>
      </c>
      <c r="X35" s="20" t="n">
        <v>6.69053686</v>
      </c>
    </row>
    <row r="36" spans="1:24">
      <c r="A36" s="15" t="s">
        <v>211</v>
      </c>
      <c r="B36" s="17" t="n">
        <v>6736</v>
      </c>
      <c r="C36" s="18">
        <f>(54.0/B36*100)</f>
        <v/>
      </c>
      <c r="D36" s="19" t="n">
        <v>6682</v>
      </c>
      <c r="E36" s="18" t="n">
        <v>483.94637228</v>
      </c>
      <c r="F36" s="20" t="n">
        <v>3.59660157</v>
      </c>
      <c r="G36" s="18" t="n">
        <v>494.61495877</v>
      </c>
      <c r="H36" s="20" t="n">
        <v>3.16482994</v>
      </c>
      <c r="I36" s="18" t="n">
        <v>498.36724008</v>
      </c>
      <c r="J36" s="20" t="n">
        <v>3.06186205</v>
      </c>
      <c r="K36" s="18" t="n">
        <v>481.64618749</v>
      </c>
      <c r="L36" s="20" t="n">
        <v>3.90494675</v>
      </c>
      <c r="M36" s="18" t="n">
        <v>464.95824104</v>
      </c>
      <c r="N36" s="20" t="n">
        <v>5.8045015</v>
      </c>
      <c r="O36" s="18" t="n">
        <v>415.69116087</v>
      </c>
      <c r="P36" s="20" t="n">
        <v>19.29217902</v>
      </c>
      <c r="Q36" s="18" t="s">
        <v>182</v>
      </c>
      <c r="R36" s="20" t="s">
        <v>182</v>
      </c>
      <c r="S36" s="18" t="s">
        <v>182</v>
      </c>
      <c r="T36" s="20" t="s">
        <v>182</v>
      </c>
      <c r="U36" s="18" t="s">
        <v>182</v>
      </c>
      <c r="V36" s="20" t="s">
        <v>182</v>
      </c>
      <c r="W36" s="18" t="n">
        <v>423.70589356</v>
      </c>
      <c r="X36" s="20" t="n">
        <v>7.49337886</v>
      </c>
    </row>
    <row r="37" spans="1:24">
      <c r="A37" s="15" t="s">
        <v>212</v>
      </c>
      <c r="B37" s="17" t="n">
        <v>5458</v>
      </c>
      <c r="C37" s="18">
        <f>(271.0/B37*100)</f>
        <v/>
      </c>
      <c r="D37" s="19" t="n">
        <v>5187</v>
      </c>
      <c r="E37" s="18" t="n">
        <v>480.55965653</v>
      </c>
      <c r="F37" s="20" t="n">
        <v>5.45257672</v>
      </c>
      <c r="G37" s="18" t="n">
        <v>503.87857303</v>
      </c>
      <c r="H37" s="20" t="n">
        <v>4.35037513</v>
      </c>
      <c r="I37" s="18" t="n">
        <v>511.48306567</v>
      </c>
      <c r="J37" s="20" t="n">
        <v>3.75351981</v>
      </c>
      <c r="K37" s="18" t="n">
        <v>507.62311773</v>
      </c>
      <c r="L37" s="20" t="n">
        <v>4.42728258</v>
      </c>
      <c r="M37" s="18" t="n">
        <v>481.73023519</v>
      </c>
      <c r="N37" s="20" t="n">
        <v>5.24443917</v>
      </c>
      <c r="O37" s="18" t="n">
        <v>389.21190398</v>
      </c>
      <c r="P37" s="20" t="n">
        <v>22.35314496</v>
      </c>
      <c r="Q37" s="18" t="s">
        <v>182</v>
      </c>
      <c r="R37" s="20" t="s">
        <v>182</v>
      </c>
      <c r="S37" s="18" t="s">
        <v>182</v>
      </c>
      <c r="T37" s="20" t="s">
        <v>182</v>
      </c>
      <c r="U37" s="18" t="s">
        <v>182</v>
      </c>
      <c r="V37" s="20" t="s">
        <v>182</v>
      </c>
      <c r="W37" s="18" t="n">
        <v>424.16830502</v>
      </c>
      <c r="X37" s="20" t="n">
        <v>6.14160541</v>
      </c>
    </row>
    <row r="38" spans="1:24">
      <c r="A38" s="15" t="s">
        <v>213</v>
      </c>
      <c r="B38" s="17" t="n">
        <v>5860</v>
      </c>
      <c r="C38" s="18">
        <f>(68.0/B38*100)</f>
        <v/>
      </c>
      <c r="D38" s="19" t="n">
        <v>5792</v>
      </c>
      <c r="E38" s="18" t="n">
        <v>529.52920059</v>
      </c>
      <c r="F38" s="20" t="n">
        <v>3.76127175</v>
      </c>
      <c r="G38" s="18" t="n">
        <v>537.67081164</v>
      </c>
      <c r="H38" s="20" t="n">
        <v>4.00042912</v>
      </c>
      <c r="I38" s="18" t="n">
        <v>533.3241749600001</v>
      </c>
      <c r="J38" s="20" t="n">
        <v>3.61661939</v>
      </c>
      <c r="K38" s="18" t="n">
        <v>505.32984894</v>
      </c>
      <c r="L38" s="20" t="n">
        <v>5.98478017</v>
      </c>
      <c r="M38" s="18" t="n">
        <v>480.25379078</v>
      </c>
      <c r="N38" s="20" t="n">
        <v>8.22489734</v>
      </c>
      <c r="O38" s="18" t="n">
        <v>423.77334755</v>
      </c>
      <c r="P38" s="20" t="n">
        <v>19.6152984</v>
      </c>
      <c r="Q38" s="18" t="s">
        <v>182</v>
      </c>
      <c r="R38" s="20" t="s">
        <v>182</v>
      </c>
      <c r="S38" s="18" t="s">
        <v>182</v>
      </c>
      <c r="T38" s="20" t="s">
        <v>182</v>
      </c>
      <c r="U38" s="18" t="s">
        <v>182</v>
      </c>
      <c r="V38" s="20" t="s">
        <v>182</v>
      </c>
      <c r="W38" s="18" t="n">
        <v>452.0698084</v>
      </c>
      <c r="X38" s="20" t="n">
        <v>6.11285683</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(5675.0/B40*100)</f>
        <v/>
      </c>
      <c r="D40" s="19" t="n">
        <v>8482</v>
      </c>
      <c r="E40" s="18" t="n">
        <v>483.32263188</v>
      </c>
      <c r="F40" s="20" t="n">
        <v>4.77429122</v>
      </c>
      <c r="G40" s="18" t="n">
        <v>515.5773716899999</v>
      </c>
      <c r="H40" s="20" t="n">
        <v>4.24432476</v>
      </c>
      <c r="I40" s="18" t="n">
        <v>507.5195026</v>
      </c>
      <c r="J40" s="20" t="n">
        <v>3.74710402</v>
      </c>
      <c r="K40" s="18" t="n">
        <v>499.05391931</v>
      </c>
      <c r="L40" s="20" t="n">
        <v>4.68608531</v>
      </c>
      <c r="M40" s="18" t="n">
        <v>475.21812752</v>
      </c>
      <c r="N40" s="20" t="n">
        <v>7.69137409</v>
      </c>
      <c r="O40" s="18" t="n">
        <v>408.69474018</v>
      </c>
      <c r="P40" s="20" t="n">
        <v>29.40753755</v>
      </c>
      <c r="Q40" s="18" t="s">
        <v>182</v>
      </c>
      <c r="R40" s="20" t="s">
        <v>182</v>
      </c>
      <c r="S40" s="18" t="n">
        <v>491.16464222</v>
      </c>
      <c r="T40" s="20" t="n">
        <v>2.5540442</v>
      </c>
      <c r="U40" s="18" t="s">
        <v>182</v>
      </c>
      <c r="V40" s="20" t="s">
        <v>182</v>
      </c>
      <c r="W40" s="18" t="n">
        <v>407.34501346</v>
      </c>
      <c r="X40" s="20" t="n">
        <v>6.70568325</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(2819.0/B46*100)</f>
        <v/>
      </c>
      <c r="D46" s="19" t="n">
        <v>20322</v>
      </c>
      <c r="E46" s="18" t="n">
        <v>377.18109006</v>
      </c>
      <c r="F46" s="20" t="n">
        <v>3.68501473</v>
      </c>
      <c r="G46" s="18" t="n">
        <v>391.85164482</v>
      </c>
      <c r="H46" s="20" t="n">
        <v>5.19378409</v>
      </c>
      <c r="I46" s="18" t="n">
        <v>418.98007399</v>
      </c>
      <c r="J46" s="20" t="n">
        <v>4.93552176</v>
      </c>
      <c r="K46" s="18" t="n">
        <v>401.31922074</v>
      </c>
      <c r="L46" s="20" t="n">
        <v>5.47046174</v>
      </c>
      <c r="M46" s="18" t="n">
        <v>389.98741618</v>
      </c>
      <c r="N46" s="20" t="n">
        <v>6.32413827</v>
      </c>
      <c r="O46" s="18" t="n">
        <v>284.46388749</v>
      </c>
      <c r="P46" s="20" t="n">
        <v>12.06045404</v>
      </c>
      <c r="Q46" s="18" t="s">
        <v>182</v>
      </c>
      <c r="R46" s="20" t="s">
        <v>182</v>
      </c>
      <c r="S46" s="18" t="s">
        <v>182</v>
      </c>
      <c r="T46" s="20" t="s">
        <v>182</v>
      </c>
      <c r="U46" s="18" t="s">
        <v>182</v>
      </c>
      <c r="V46" s="20" t="s">
        <v>182</v>
      </c>
      <c r="W46" s="18" t="n">
        <v>356.30964104</v>
      </c>
      <c r="X46" s="20" t="n">
        <v>4.03800956</v>
      </c>
    </row>
    <row r="47" spans="1:24">
      <c r="A47" s="15" t="s">
        <v>222</v>
      </c>
      <c r="B47" s="17" t="n">
        <v>5928</v>
      </c>
      <c r="C47" s="18">
        <f>(162.0/B47*100)</f>
        <v/>
      </c>
      <c r="D47" s="19" t="n">
        <v>5766</v>
      </c>
      <c r="E47" s="18" t="n">
        <v>434.51897518</v>
      </c>
      <c r="F47" s="20" t="n">
        <v>5.60241441</v>
      </c>
      <c r="G47" s="18" t="n">
        <v>457.52078918</v>
      </c>
      <c r="H47" s="20" t="n">
        <v>5.06135376</v>
      </c>
      <c r="I47" s="18" t="n">
        <v>469.26663542</v>
      </c>
      <c r="J47" s="20" t="n">
        <v>4.82313573</v>
      </c>
      <c r="K47" s="18" t="n">
        <v>456.31025548</v>
      </c>
      <c r="L47" s="20" t="n">
        <v>5.41986542</v>
      </c>
      <c r="M47" s="18" t="n">
        <v>433.26721531</v>
      </c>
      <c r="N47" s="20" t="n">
        <v>6.42439598</v>
      </c>
      <c r="O47" s="18" t="n">
        <v>351.05817057</v>
      </c>
      <c r="P47" s="20" t="n">
        <v>12.61946813</v>
      </c>
      <c r="Q47" s="18" t="s">
        <v>182</v>
      </c>
      <c r="R47" s="20" t="s">
        <v>182</v>
      </c>
      <c r="S47" s="18" t="s">
        <v>182</v>
      </c>
      <c r="T47" s="20" t="s">
        <v>182</v>
      </c>
      <c r="U47" s="18" t="s">
        <v>182</v>
      </c>
      <c r="V47" s="20" t="s">
        <v>182</v>
      </c>
      <c r="W47" s="18" t="n">
        <v>392.79722939</v>
      </c>
      <c r="X47" s="20" t="n">
        <v>4.90684475</v>
      </c>
    </row>
    <row r="48" spans="1:24">
      <c r="A48" s="15" t="s">
        <v>223</v>
      </c>
      <c r="B48" s="17" t="n">
        <v>9841</v>
      </c>
      <c r="C48" s="18">
        <f>(19.0/B48*100)</f>
        <v/>
      </c>
      <c r="D48" s="19" t="n">
        <v>9822</v>
      </c>
      <c r="E48" s="18" t="n">
        <v>504.38126689</v>
      </c>
      <c r="F48" s="20" t="n">
        <v>5.09502529</v>
      </c>
      <c r="G48" s="18" t="n">
        <v>544.26114054</v>
      </c>
      <c r="H48" s="20" t="n">
        <v>5.10119508</v>
      </c>
      <c r="I48" s="18" t="n">
        <v>553.49862696</v>
      </c>
      <c r="J48" s="20" t="n">
        <v>5.92195235</v>
      </c>
      <c r="K48" s="18" t="n">
        <v>552.11280941</v>
      </c>
      <c r="L48" s="20" t="n">
        <v>9.136230100000001</v>
      </c>
      <c r="M48" s="18" t="n">
        <v>515.5839157299999</v>
      </c>
      <c r="N48" s="20" t="n">
        <v>10.23347708</v>
      </c>
      <c r="O48" s="18" t="n">
        <v>379.37826934</v>
      </c>
      <c r="P48" s="20" t="n">
        <v>11.07715242</v>
      </c>
      <c r="Q48" s="18" t="s">
        <v>182</v>
      </c>
      <c r="R48" s="20" t="s">
        <v>182</v>
      </c>
      <c r="S48" s="18" t="s">
        <v>182</v>
      </c>
      <c r="T48" s="20" t="s">
        <v>182</v>
      </c>
      <c r="U48" s="18" t="s">
        <v>182</v>
      </c>
      <c r="V48" s="20" t="s">
        <v>182</v>
      </c>
      <c r="W48" s="18" t="n">
        <v>465.59073916</v>
      </c>
      <c r="X48" s="20" t="n">
        <v>17.38010622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(1102.0/B50*100)</f>
        <v/>
      </c>
      <c r="D50" s="19" t="n">
        <v>10693</v>
      </c>
      <c r="E50" s="18" t="n">
        <v>377.62722268</v>
      </c>
      <c r="F50" s="20" t="n">
        <v>3.81633726</v>
      </c>
      <c r="G50" s="18" t="n">
        <v>392.22919359</v>
      </c>
      <c r="H50" s="20" t="n">
        <v>4.28668564</v>
      </c>
      <c r="I50" s="18" t="n">
        <v>412.03080531</v>
      </c>
      <c r="J50" s="20" t="n">
        <v>3.09495287</v>
      </c>
      <c r="K50" s="18" t="n">
        <v>402.4210537</v>
      </c>
      <c r="L50" s="20" t="n">
        <v>3.01100069</v>
      </c>
      <c r="M50" s="18" t="n">
        <v>399.56734421</v>
      </c>
      <c r="N50" s="20" t="n">
        <v>4.76946088</v>
      </c>
      <c r="O50" s="18" t="n">
        <v>309.38214635</v>
      </c>
      <c r="P50" s="20" t="n">
        <v>11.65830352</v>
      </c>
      <c r="Q50" s="18" t="s">
        <v>182</v>
      </c>
      <c r="R50" s="20" t="s">
        <v>182</v>
      </c>
      <c r="S50" s="18" t="s">
        <v>182</v>
      </c>
      <c r="T50" s="20" t="s">
        <v>182</v>
      </c>
      <c r="U50" s="18" t="s">
        <v>182</v>
      </c>
      <c r="V50" s="20" t="s">
        <v>182</v>
      </c>
      <c r="W50" s="18" t="n">
        <v>361.47350798</v>
      </c>
      <c r="X50" s="20" t="n">
        <v>7.79068058</v>
      </c>
    </row>
    <row r="51" spans="1:24">
      <c r="A51" s="15" t="s">
        <v>226</v>
      </c>
      <c r="B51" s="17" t="n">
        <v>6866</v>
      </c>
      <c r="C51" s="18">
        <f>(117.0/B51*100)</f>
        <v/>
      </c>
      <c r="D51" s="19" t="n">
        <v>6749</v>
      </c>
      <c r="E51" s="18" t="n">
        <v>401.68986623</v>
      </c>
      <c r="F51" s="20" t="n">
        <v>4.12014032</v>
      </c>
      <c r="G51" s="18" t="n">
        <v>418.1722703</v>
      </c>
      <c r="H51" s="20" t="n">
        <v>3.21603787</v>
      </c>
      <c r="I51" s="18" t="n">
        <v>405.40867829</v>
      </c>
      <c r="J51" s="20" t="n">
        <v>3.85111608</v>
      </c>
      <c r="K51" s="18" t="n">
        <v>405.18459861</v>
      </c>
      <c r="L51" s="20" t="n">
        <v>4.42486219</v>
      </c>
      <c r="M51" s="18" t="n">
        <v>394.45853295</v>
      </c>
      <c r="N51" s="20" t="n">
        <v>4.11495599</v>
      </c>
      <c r="O51" s="18" t="n">
        <v>338.45012167</v>
      </c>
      <c r="P51" s="20" t="n">
        <v>17.18682088</v>
      </c>
      <c r="Q51" s="18" t="s">
        <v>182</v>
      </c>
      <c r="R51" s="20" t="s">
        <v>182</v>
      </c>
      <c r="S51" s="18" t="n">
        <v>380.5422133</v>
      </c>
      <c r="T51" s="20" t="n">
        <v>4.31283207</v>
      </c>
      <c r="U51" s="18" t="s">
        <v>182</v>
      </c>
      <c r="V51" s="20" t="s">
        <v>182</v>
      </c>
      <c r="W51" s="18" t="n">
        <v>379.15756449</v>
      </c>
      <c r="X51" s="20" t="n">
        <v>5.0870079</v>
      </c>
    </row>
    <row r="52" spans="1:24">
      <c r="A52" s="15" t="s">
        <v>227</v>
      </c>
      <c r="B52" s="17" t="n">
        <v>5809</v>
      </c>
      <c r="C52" s="18">
        <f>(119.0/B52*100)</f>
        <v/>
      </c>
      <c r="D52" s="19" t="n">
        <v>5690</v>
      </c>
      <c r="E52" s="18" t="n">
        <v>467.41940794</v>
      </c>
      <c r="F52" s="20" t="n">
        <v>3.84975181</v>
      </c>
      <c r="G52" s="18" t="n">
        <v>478.23918799</v>
      </c>
      <c r="H52" s="20" t="n">
        <v>3.50278692</v>
      </c>
      <c r="I52" s="18" t="n">
        <v>469.47870293</v>
      </c>
      <c r="J52" s="20" t="n">
        <v>3.96015869</v>
      </c>
      <c r="K52" s="18" t="n">
        <v>460.97280649</v>
      </c>
      <c r="L52" s="20" t="n">
        <v>5.54236319</v>
      </c>
      <c r="M52" s="18" t="n">
        <v>437.51580695</v>
      </c>
      <c r="N52" s="20" t="n">
        <v>6.21419008</v>
      </c>
      <c r="O52" s="18" t="n">
        <v>376.4202098</v>
      </c>
      <c r="P52" s="20" t="n">
        <v>22.91895151</v>
      </c>
      <c r="Q52" s="18" t="s">
        <v>182</v>
      </c>
      <c r="R52" s="20" t="s">
        <v>182</v>
      </c>
      <c r="S52" s="18" t="s">
        <v>182</v>
      </c>
      <c r="T52" s="20" t="s">
        <v>182</v>
      </c>
      <c r="U52" s="18" t="s">
        <v>182</v>
      </c>
      <c r="V52" s="20" t="s">
        <v>182</v>
      </c>
      <c r="W52" s="18" t="n">
        <v>394.79336038</v>
      </c>
      <c r="X52" s="20" t="n">
        <v>6.15969394</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(489.0/B54*100)</f>
        <v/>
      </c>
      <c r="D54" s="19" t="n">
        <v>4251</v>
      </c>
      <c r="E54" s="18" t="n">
        <v>316.75568693</v>
      </c>
      <c r="F54" s="20" t="n">
        <v>4.65374758</v>
      </c>
      <c r="G54" s="18" t="n">
        <v>326.85965192</v>
      </c>
      <c r="H54" s="20" t="n">
        <v>4.66606687</v>
      </c>
      <c r="I54" s="18" t="n">
        <v>347.78393335</v>
      </c>
      <c r="J54" s="20" t="n">
        <v>5.30959455</v>
      </c>
      <c r="K54" s="18" t="n">
        <v>347.09119666</v>
      </c>
      <c r="L54" s="20" t="n">
        <v>4.05171688</v>
      </c>
      <c r="M54" s="18" t="n">
        <v>352.17212685</v>
      </c>
      <c r="N54" s="20" t="n">
        <v>4.86391489</v>
      </c>
      <c r="O54" s="18" t="n">
        <v>287.6604697</v>
      </c>
      <c r="P54" s="20" t="n">
        <v>9.120625710000001</v>
      </c>
      <c r="Q54" s="18" t="s">
        <v>182</v>
      </c>
      <c r="R54" s="20" t="s">
        <v>182</v>
      </c>
      <c r="S54" s="18" t="s">
        <v>182</v>
      </c>
      <c r="T54" s="20" t="s">
        <v>182</v>
      </c>
      <c r="U54" s="18" t="s">
        <v>182</v>
      </c>
      <c r="V54" s="20" t="s">
        <v>182</v>
      </c>
      <c r="W54" s="18" t="n">
        <v>293.99840705</v>
      </c>
      <c r="X54" s="20" t="n">
        <v>4.31809274</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514.20417113</v>
      </c>
      <c r="F56" s="20" t="n">
        <v>4.10089472</v>
      </c>
      <c r="G56" s="18" t="n">
        <v>545.45980462</v>
      </c>
      <c r="H56" s="20" t="n">
        <v>4.01594525</v>
      </c>
      <c r="I56" s="18" t="n">
        <v>561.78957871</v>
      </c>
      <c r="J56" s="20" t="n">
        <v>3.60925916</v>
      </c>
      <c r="K56" s="18" t="n">
        <v>564.59777648</v>
      </c>
      <c r="L56" s="20" t="n">
        <v>4.72057646</v>
      </c>
      <c r="M56" s="18" t="n">
        <v>526.49485443</v>
      </c>
      <c r="N56" s="20" t="n">
        <v>8.391159030000001</v>
      </c>
      <c r="O56" s="18" t="n">
        <v>469.66514609</v>
      </c>
      <c r="P56" s="20" t="n">
        <v>16.61451933</v>
      </c>
      <c r="Q56" s="18" t="s">
        <v>182</v>
      </c>
      <c r="R56" s="20" t="s">
        <v>182</v>
      </c>
      <c r="S56" s="18" t="s">
        <v>182</v>
      </c>
      <c r="T56" s="20" t="s">
        <v>182</v>
      </c>
      <c r="U56" s="18" t="s">
        <v>182</v>
      </c>
      <c r="V56" s="20" t="s">
        <v>182</v>
      </c>
      <c r="W56" s="18" t="n">
        <v>498.79187741</v>
      </c>
      <c r="X56" s="20" t="n">
        <v>17.15572074</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(266.0/B61*100)</f>
        <v/>
      </c>
      <c r="D61" s="19" t="n">
        <v>6259</v>
      </c>
      <c r="E61" s="18" t="n">
        <v>486.67370707</v>
      </c>
      <c r="F61" s="20" t="n">
        <v>3.71123243</v>
      </c>
      <c r="G61" s="18" t="n">
        <v>492.57288779</v>
      </c>
      <c r="H61" s="20" t="n">
        <v>3.20137938</v>
      </c>
      <c r="I61" s="18" t="n">
        <v>485.88115646</v>
      </c>
      <c r="J61" s="20" t="n">
        <v>3.20523656</v>
      </c>
      <c r="K61" s="18" t="n">
        <v>474.28234152</v>
      </c>
      <c r="L61" s="20" t="n">
        <v>3.80539943</v>
      </c>
      <c r="M61" s="18" t="n">
        <v>464.92507594</v>
      </c>
      <c r="N61" s="20" t="n">
        <v>5.0240581</v>
      </c>
      <c r="O61" s="18" t="n">
        <v>412.79041495</v>
      </c>
      <c r="P61" s="20" t="n">
        <v>15.55189954</v>
      </c>
      <c r="Q61" s="18" t="s">
        <v>182</v>
      </c>
      <c r="R61" s="20" t="s">
        <v>182</v>
      </c>
      <c r="S61" s="18" t="s">
        <v>182</v>
      </c>
      <c r="T61" s="20" t="s">
        <v>182</v>
      </c>
      <c r="U61" s="18" t="s">
        <v>182</v>
      </c>
      <c r="V61" s="20" t="s">
        <v>182</v>
      </c>
      <c r="W61" s="18" t="n">
        <v>407.09434268</v>
      </c>
      <c r="X61" s="20" t="n">
        <v>7.86878883</v>
      </c>
    </row>
    <row r="62" spans="1:24">
      <c r="A62" s="15" t="s">
        <v>237</v>
      </c>
      <c r="B62" s="17" t="n">
        <v>4476</v>
      </c>
      <c r="C62" s="18">
        <f>(5.0/B62*100)</f>
        <v/>
      </c>
      <c r="D62" s="19" t="n">
        <v>4471</v>
      </c>
      <c r="E62" s="18" t="n">
        <v>512.2099183300001</v>
      </c>
      <c r="F62" s="20" t="n">
        <v>3.24374729</v>
      </c>
      <c r="G62" s="18" t="n">
        <v>539.92641844</v>
      </c>
      <c r="H62" s="20" t="n">
        <v>2.60168501</v>
      </c>
      <c r="I62" s="18" t="n">
        <v>555.05294013</v>
      </c>
      <c r="J62" s="20" t="n">
        <v>2.0835371</v>
      </c>
      <c r="K62" s="18" t="n">
        <v>562.79737909</v>
      </c>
      <c r="L62" s="20" t="n">
        <v>3.55813382</v>
      </c>
      <c r="M62" s="18" t="n">
        <v>546.11881869</v>
      </c>
      <c r="N62" s="20" t="n">
        <v>5.79942903</v>
      </c>
      <c r="O62" s="18" t="n">
        <v>492.5715519</v>
      </c>
      <c r="P62" s="20" t="n">
        <v>17.55575261</v>
      </c>
      <c r="Q62" s="18" t="s">
        <v>182</v>
      </c>
      <c r="R62" s="20" t="s">
        <v>182</v>
      </c>
      <c r="S62" s="18" t="s">
        <v>182</v>
      </c>
      <c r="T62" s="20" t="s">
        <v>182</v>
      </c>
      <c r="U62" s="18" t="s">
        <v>182</v>
      </c>
      <c r="V62" s="20" t="s">
        <v>182</v>
      </c>
      <c r="W62" s="18" t="n">
        <v>499.97595693</v>
      </c>
      <c r="X62" s="20" t="n">
        <v>18.21739658</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(109.0/B67*100)</f>
        <v/>
      </c>
      <c r="D67" s="19" t="n">
        <v>6862</v>
      </c>
      <c r="E67" s="18" t="n">
        <v>354.57454536</v>
      </c>
      <c r="F67" s="20" t="n">
        <v>3.39788469</v>
      </c>
      <c r="G67" s="18" t="n">
        <v>389.54849701</v>
      </c>
      <c r="H67" s="20" t="n">
        <v>3.18931319</v>
      </c>
      <c r="I67" s="18" t="n">
        <v>410.53438519</v>
      </c>
      <c r="J67" s="20" t="n">
        <v>3.55093781</v>
      </c>
      <c r="K67" s="18" t="n">
        <v>401.92378638</v>
      </c>
      <c r="L67" s="20" t="n">
        <v>3.8797519</v>
      </c>
      <c r="M67" s="18" t="n">
        <v>379.76883251</v>
      </c>
      <c r="N67" s="20" t="n">
        <v>8.21224419</v>
      </c>
      <c r="O67" s="18" t="n">
        <v>303.84785217</v>
      </c>
      <c r="P67" s="20" t="n">
        <v>8.663461910000001</v>
      </c>
      <c r="Q67" s="18" t="s">
        <v>182</v>
      </c>
      <c r="R67" s="20" t="s">
        <v>182</v>
      </c>
      <c r="S67" s="18" t="s">
        <v>182</v>
      </c>
      <c r="T67" s="20" t="s">
        <v>182</v>
      </c>
      <c r="U67" s="18" t="s">
        <v>182</v>
      </c>
      <c r="V67" s="20" t="s">
        <v>182</v>
      </c>
      <c r="W67" s="18" t="n">
        <v>321.48053261</v>
      </c>
      <c r="X67" s="20" t="n">
        <v>8.63965187</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483.65414021</v>
      </c>
      <c r="F70" s="20" t="n">
        <v>6.46963523</v>
      </c>
      <c r="G70" s="18" t="n">
        <v>489.20640691</v>
      </c>
      <c r="H70" s="20" t="n">
        <v>4.72629639</v>
      </c>
      <c r="I70" s="18" t="n">
        <v>503.07841645</v>
      </c>
      <c r="J70" s="20" t="n">
        <v>4.07045156</v>
      </c>
      <c r="K70" s="18" t="n">
        <v>507.87940348</v>
      </c>
      <c r="L70" s="20" t="n">
        <v>3.32975753</v>
      </c>
      <c r="M70" s="18" t="n">
        <v>498.79727827</v>
      </c>
      <c r="N70" s="20" t="n">
        <v>5.0853448</v>
      </c>
      <c r="O70" s="18" t="n">
        <v>454.95534387</v>
      </c>
      <c r="P70" s="20" t="n">
        <v>16.73197951</v>
      </c>
      <c r="Q70" s="18" t="s">
        <v>182</v>
      </c>
      <c r="R70" s="20" t="s">
        <v>182</v>
      </c>
      <c r="S70" s="18" t="s">
        <v>182</v>
      </c>
      <c r="T70" s="20" t="s">
        <v>182</v>
      </c>
      <c r="U70" s="18" t="s">
        <v>182</v>
      </c>
      <c r="V70" s="20" t="s">
        <v>182</v>
      </c>
      <c r="W70" s="18" t="n">
        <v>436.24665093</v>
      </c>
      <c r="X70" s="20" t="n">
        <v>6.72382084</v>
      </c>
    </row>
    <row r="71" spans="1:24">
      <c r="A71" s="15" t="s">
        <v>246</v>
      </c>
      <c r="B71" s="17" t="n">
        <v>6115</v>
      </c>
      <c r="C71" s="18">
        <f>(119.0/B71*100)</f>
        <v/>
      </c>
      <c r="D71" s="19" t="n">
        <v>5996</v>
      </c>
      <c r="E71" s="18" t="n">
        <v>537.51919774</v>
      </c>
      <c r="F71" s="20" t="n">
        <v>3.29870542</v>
      </c>
      <c r="G71" s="18" t="n">
        <v>563.49041275</v>
      </c>
      <c r="H71" s="20" t="n">
        <v>3.41859035</v>
      </c>
      <c r="I71" s="18" t="n">
        <v>574.89240144</v>
      </c>
      <c r="J71" s="20" t="n">
        <v>2.36704904</v>
      </c>
      <c r="K71" s="18" t="n">
        <v>579.35146275</v>
      </c>
      <c r="L71" s="20" t="n">
        <v>4.03251593</v>
      </c>
      <c r="M71" s="18" t="n">
        <v>577.77520863</v>
      </c>
      <c r="N71" s="20" t="n">
        <v>8.60255229</v>
      </c>
      <c r="O71" s="18" t="n">
        <v>478.19921099</v>
      </c>
      <c r="P71" s="20" t="n">
        <v>17.49214051</v>
      </c>
      <c r="Q71" s="18" t="s">
        <v>182</v>
      </c>
      <c r="R71" s="20" t="s">
        <v>182</v>
      </c>
      <c r="S71" s="18" t="s">
        <v>182</v>
      </c>
      <c r="T71" s="20" t="s">
        <v>182</v>
      </c>
      <c r="U71" s="18" t="s">
        <v>182</v>
      </c>
      <c r="V71" s="20" t="s">
        <v>182</v>
      </c>
      <c r="W71" s="18" t="n">
        <v>491.29833743</v>
      </c>
      <c r="X71" s="20" t="n">
        <v>14.66271613</v>
      </c>
    </row>
    <row r="72" spans="1:24">
      <c r="A72" s="15" t="s">
        <v>247</v>
      </c>
      <c r="B72" s="17" t="n">
        <v>7708</v>
      </c>
      <c r="C72" s="18">
        <f>(9.0/B72*100)</f>
        <v/>
      </c>
      <c r="D72" s="19" t="n">
        <v>7699</v>
      </c>
      <c r="E72" s="18" t="n">
        <v>519.98042768</v>
      </c>
      <c r="F72" s="20" t="n">
        <v>3.3649224</v>
      </c>
      <c r="G72" s="18" t="n">
        <v>548.77645465</v>
      </c>
      <c r="H72" s="20" t="n">
        <v>3.2237417</v>
      </c>
      <c r="I72" s="18" t="n">
        <v>566.61553451</v>
      </c>
      <c r="J72" s="20" t="n">
        <v>4.42145614</v>
      </c>
      <c r="K72" s="18" t="n">
        <v>556.87195272</v>
      </c>
      <c r="L72" s="20" t="n">
        <v>9.53028499</v>
      </c>
      <c r="M72" s="18" t="n">
        <v>542.92049203</v>
      </c>
      <c r="N72" s="20" t="n">
        <v>13.74914895</v>
      </c>
      <c r="O72" s="18" t="n">
        <v>397.26229727</v>
      </c>
      <c r="P72" s="20" t="n">
        <v>19.0006931</v>
      </c>
      <c r="Q72" s="18" t="s">
        <v>182</v>
      </c>
      <c r="R72" s="20" t="s">
        <v>182</v>
      </c>
      <c r="S72" s="18" t="s">
        <v>182</v>
      </c>
      <c r="T72" s="20" t="s">
        <v>182</v>
      </c>
      <c r="U72" s="18" t="s">
        <v>182</v>
      </c>
      <c r="V72" s="20" t="s">
        <v>182</v>
      </c>
      <c r="W72" s="18" t="n">
        <v>490.48552257</v>
      </c>
      <c r="X72" s="20" t="n">
        <v>21.60997991</v>
      </c>
    </row>
    <row r="73" spans="1:24">
      <c r="A73" s="15" t="s">
        <v>248</v>
      </c>
      <c r="B73" s="17" t="n">
        <v>8249</v>
      </c>
      <c r="C73" s="18">
        <f>(244.0/B73*100)</f>
        <v/>
      </c>
      <c r="D73" s="19" t="n">
        <v>8005</v>
      </c>
      <c r="E73" s="18" t="n">
        <v>388.45526474</v>
      </c>
      <c r="F73" s="20" t="n">
        <v>5.08548305</v>
      </c>
      <c r="G73" s="18" t="n">
        <v>408.4025639</v>
      </c>
      <c r="H73" s="20" t="n">
        <v>4.21871376</v>
      </c>
      <c r="I73" s="18" t="n">
        <v>423.15335117</v>
      </c>
      <c r="J73" s="20" t="n">
        <v>3.57125293</v>
      </c>
      <c r="K73" s="18" t="n">
        <v>425.69476524</v>
      </c>
      <c r="L73" s="20" t="n">
        <v>4.26951093</v>
      </c>
      <c r="M73" s="18" t="n">
        <v>421.49365026</v>
      </c>
      <c r="N73" s="20" t="n">
        <v>5.7843875</v>
      </c>
      <c r="O73" s="18" t="n">
        <v>373.56292305</v>
      </c>
      <c r="P73" s="20" t="n">
        <v>8.33863586</v>
      </c>
      <c r="Q73" s="18" t="s">
        <v>182</v>
      </c>
      <c r="R73" s="20" t="s">
        <v>182</v>
      </c>
      <c r="S73" s="18" t="s">
        <v>182</v>
      </c>
      <c r="T73" s="20" t="s">
        <v>182</v>
      </c>
      <c r="U73" s="18" t="s">
        <v>182</v>
      </c>
      <c r="V73" s="20" t="s">
        <v>182</v>
      </c>
      <c r="W73" s="18" t="n">
        <v>376.83981075</v>
      </c>
      <c r="X73" s="20" t="n">
        <v>10.05288105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(285.0/B77*100)</f>
        <v/>
      </c>
      <c r="D77" s="19" t="n">
        <v>5777</v>
      </c>
      <c r="E77" s="18" t="n">
        <v>420.8163886</v>
      </c>
      <c r="F77" s="20" t="n">
        <v>4.05127209</v>
      </c>
      <c r="G77" s="18" t="n">
        <v>436.96816087</v>
      </c>
      <c r="H77" s="20" t="n">
        <v>4.16259426</v>
      </c>
      <c r="I77" s="18" t="n">
        <v>453.70319525</v>
      </c>
      <c r="J77" s="20" t="n">
        <v>3.63557408</v>
      </c>
      <c r="K77" s="18" t="n">
        <v>430.2496605</v>
      </c>
      <c r="L77" s="20" t="n">
        <v>4.07684519</v>
      </c>
      <c r="M77" s="18" t="n">
        <v>412.24476826</v>
      </c>
      <c r="N77" s="20" t="n">
        <v>5.56139896</v>
      </c>
      <c r="O77" s="18" t="n">
        <v>351.09429102</v>
      </c>
      <c r="P77" s="20" t="n">
        <v>14.79109672</v>
      </c>
      <c r="Q77" s="18" t="s">
        <v>182</v>
      </c>
      <c r="R77" s="20" t="s">
        <v>182</v>
      </c>
      <c r="S77" s="18" t="s">
        <v>182</v>
      </c>
      <c r="T77" s="20" t="s">
        <v>182</v>
      </c>
      <c r="U77" s="18" t="s">
        <v>182</v>
      </c>
      <c r="V77" s="20" t="s">
        <v>182</v>
      </c>
      <c r="W77" s="18" t="n">
        <v>368.5870139</v>
      </c>
      <c r="X77" s="20" t="n">
        <v>3.97102407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330</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489.7389379</v>
      </c>
      <c r="F7" s="20" t="n">
        <v>2.26667528</v>
      </c>
      <c r="G7" s="18" t="n">
        <v>512.4278865700001</v>
      </c>
      <c r="H7" s="20" t="n">
        <v>2.44300016</v>
      </c>
      <c r="I7" s="18" t="n">
        <v>503.76267814</v>
      </c>
      <c r="J7" s="20" t="n">
        <v>3.43813486</v>
      </c>
      <c r="K7" s="18" t="n">
        <v>503.12993205</v>
      </c>
      <c r="L7" s="20" t="n">
        <v>3.31992125</v>
      </c>
      <c r="M7" s="18" t="n">
        <v>496.25703112</v>
      </c>
      <c r="N7" s="20" t="n">
        <v>5.5142568</v>
      </c>
      <c r="O7" s="18" t="n">
        <v>388.11866311</v>
      </c>
      <c r="P7" s="20" t="n">
        <v>15.08149247</v>
      </c>
      <c r="Q7" s="18" t="s">
        <v>182</v>
      </c>
      <c r="R7" s="20" t="s">
        <v>182</v>
      </c>
      <c r="S7" s="18" t="s">
        <v>182</v>
      </c>
      <c r="T7" s="20" t="s">
        <v>182</v>
      </c>
      <c r="U7" s="18" t="s">
        <v>182</v>
      </c>
      <c r="V7" s="20" t="s">
        <v>182</v>
      </c>
      <c r="W7" s="18" t="n">
        <v>457.48439357</v>
      </c>
      <c r="X7" s="20" t="n">
        <v>5.36001723</v>
      </c>
    </row>
    <row r="8" spans="1:24">
      <c r="A8" s="15" t="s">
        <v>183</v>
      </c>
      <c r="B8" s="17" t="n">
        <v>7007</v>
      </c>
      <c r="C8" s="18">
        <f>(169.0/B8*100)</f>
        <v/>
      </c>
      <c r="D8" s="19" t="n">
        <v>6838</v>
      </c>
      <c r="E8" s="18" t="n">
        <v>510.4512593</v>
      </c>
      <c r="F8" s="20" t="n">
        <v>3.04242884</v>
      </c>
      <c r="G8" s="18" t="n">
        <v>512.63821845</v>
      </c>
      <c r="H8" s="20" t="n">
        <v>4.9991209</v>
      </c>
      <c r="I8" s="18" t="n">
        <v>500.26594534</v>
      </c>
      <c r="J8" s="20" t="n">
        <v>4.55649848</v>
      </c>
      <c r="K8" s="18" t="n">
        <v>488.18799306</v>
      </c>
      <c r="L8" s="20" t="n">
        <v>5.55267108</v>
      </c>
      <c r="M8" s="18" t="n">
        <v>476.84486714</v>
      </c>
      <c r="N8" s="20" t="n">
        <v>6.78051799</v>
      </c>
      <c r="O8" s="18" t="n">
        <v>431.33135579</v>
      </c>
      <c r="P8" s="20" t="n">
        <v>28.63360248</v>
      </c>
      <c r="Q8" s="18" t="s">
        <v>182</v>
      </c>
      <c r="R8" s="20" t="s">
        <v>182</v>
      </c>
      <c r="S8" s="18" t="n">
        <v>301.63126691</v>
      </c>
      <c r="T8" s="20" t="n">
        <v>25.14921031</v>
      </c>
      <c r="U8" s="18" t="s">
        <v>182</v>
      </c>
      <c r="V8" s="20" t="s">
        <v>182</v>
      </c>
      <c r="W8" s="18" t="n">
        <v>429.24938573</v>
      </c>
      <c r="X8" s="20" t="n">
        <v>6.12336942</v>
      </c>
    </row>
    <row r="9" spans="1:24">
      <c r="A9" s="15" t="s">
        <v>184</v>
      </c>
      <c r="B9" s="17" t="n">
        <v>9651</v>
      </c>
      <c r="C9" s="18">
        <f>(568.0/B9*100)</f>
        <v/>
      </c>
      <c r="D9" s="19" t="n">
        <v>9083</v>
      </c>
      <c r="E9" s="18" t="n">
        <v>523.52275234</v>
      </c>
      <c r="F9" s="20" t="n">
        <v>2.66664474</v>
      </c>
      <c r="G9" s="18" t="n">
        <v>535.67658422</v>
      </c>
      <c r="H9" s="20" t="n">
        <v>3.38232607</v>
      </c>
      <c r="I9" s="18" t="n">
        <v>519.02602297</v>
      </c>
      <c r="J9" s="20" t="n">
        <v>3.71116581</v>
      </c>
      <c r="K9" s="18" t="n">
        <v>506.74851312</v>
      </c>
      <c r="L9" s="20" t="n">
        <v>4.89023412</v>
      </c>
      <c r="M9" s="18" t="n">
        <v>472.92043882</v>
      </c>
      <c r="N9" s="20" t="n">
        <v>5.45110826</v>
      </c>
      <c r="O9" s="18" t="n">
        <v>434.12804464</v>
      </c>
      <c r="P9" s="20" t="n">
        <v>42.04427122</v>
      </c>
      <c r="Q9" s="18" t="s">
        <v>182</v>
      </c>
      <c r="R9" s="20" t="s">
        <v>182</v>
      </c>
      <c r="S9" s="18" t="n">
        <v>357.98454354</v>
      </c>
      <c r="T9" s="20" t="n">
        <v>11.51846445</v>
      </c>
      <c r="U9" s="18" t="s">
        <v>182</v>
      </c>
      <c r="V9" s="20" t="s">
        <v>182</v>
      </c>
      <c r="W9" s="18" t="n">
        <v>432.63798551</v>
      </c>
      <c r="X9" s="20" t="n">
        <v>5.39230768</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(125.0/B11*100)</f>
        <v/>
      </c>
      <c r="D11" s="19" t="n">
        <v>6928</v>
      </c>
      <c r="E11" s="18" t="n">
        <v>422.85686515</v>
      </c>
      <c r="F11" s="20" t="n">
        <v>3.25057912</v>
      </c>
      <c r="G11" s="18" t="n">
        <v>435.90220138</v>
      </c>
      <c r="H11" s="20" t="n">
        <v>3.75473601</v>
      </c>
      <c r="I11" s="18" t="n">
        <v>440.57320734</v>
      </c>
      <c r="J11" s="20" t="n">
        <v>4.32422861</v>
      </c>
      <c r="K11" s="18" t="n">
        <v>414.87617998</v>
      </c>
      <c r="L11" s="20" t="n">
        <v>4.64527284</v>
      </c>
      <c r="M11" s="18" t="n">
        <v>409.5431672</v>
      </c>
      <c r="N11" s="20" t="n">
        <v>6.60029193</v>
      </c>
      <c r="O11" s="18" t="n">
        <v>327.62067624</v>
      </c>
      <c r="P11" s="20" t="n">
        <v>23.85874784</v>
      </c>
      <c r="Q11" s="18" t="s">
        <v>182</v>
      </c>
      <c r="R11" s="20" t="s">
        <v>182</v>
      </c>
      <c r="S11" s="18" t="s">
        <v>182</v>
      </c>
      <c r="T11" s="20" t="s">
        <v>182</v>
      </c>
      <c r="U11" s="18" t="s">
        <v>182</v>
      </c>
      <c r="V11" s="20" t="s">
        <v>182</v>
      </c>
      <c r="W11" s="18" t="n">
        <v>381.75908638</v>
      </c>
      <c r="X11" s="20" t="n">
        <v>6.53330292</v>
      </c>
    </row>
    <row r="12" spans="1:24">
      <c r="A12" s="15" t="s">
        <v>187</v>
      </c>
      <c r="B12" s="17" t="n">
        <v>6894</v>
      </c>
      <c r="C12" s="18">
        <f>(127.0/B12*100)</f>
        <v/>
      </c>
      <c r="D12" s="19" t="n">
        <v>6767</v>
      </c>
      <c r="E12" s="18" t="n">
        <v>509.05201635</v>
      </c>
      <c r="F12" s="20" t="n">
        <v>2.8286242</v>
      </c>
      <c r="G12" s="18" t="n">
        <v>507.07783148</v>
      </c>
      <c r="H12" s="20" t="n">
        <v>3.44419563</v>
      </c>
      <c r="I12" s="18" t="n">
        <v>491.98308352</v>
      </c>
      <c r="J12" s="20" t="n">
        <v>4.17099421</v>
      </c>
      <c r="K12" s="18" t="n">
        <v>490.38705339</v>
      </c>
      <c r="L12" s="20" t="n">
        <v>4.9820238</v>
      </c>
      <c r="M12" s="18" t="n">
        <v>476.0906745</v>
      </c>
      <c r="N12" s="20" t="n">
        <v>6.46383765</v>
      </c>
      <c r="O12" s="18" t="n">
        <v>428.30653466</v>
      </c>
      <c r="P12" s="20" t="n">
        <v>25.45177241</v>
      </c>
      <c r="Q12" s="18" t="s">
        <v>182</v>
      </c>
      <c r="R12" s="20" t="s">
        <v>182</v>
      </c>
      <c r="S12" s="18" t="n">
        <v>340.98506961</v>
      </c>
      <c r="T12" s="20" t="n">
        <v>12.52444664</v>
      </c>
      <c r="U12" s="18" t="s">
        <v>182</v>
      </c>
      <c r="V12" s="20" t="s">
        <v>182</v>
      </c>
      <c r="W12" s="18" t="n">
        <v>422.21335023</v>
      </c>
      <c r="X12" s="20" t="n">
        <v>6.21394461</v>
      </c>
    </row>
    <row r="13" spans="1:24">
      <c r="A13" s="15" t="s">
        <v>188</v>
      </c>
      <c r="B13" s="17" t="n">
        <v>7161</v>
      </c>
      <c r="C13" s="18">
        <f>(329.0/B13*100)</f>
        <v/>
      </c>
      <c r="D13" s="19" t="n">
        <v>6832</v>
      </c>
      <c r="E13" s="18" t="n">
        <v>532.09233647</v>
      </c>
      <c r="F13" s="20" t="n">
        <v>2.35270739</v>
      </c>
      <c r="G13" s="18" t="n">
        <v>524.2078782900001</v>
      </c>
      <c r="H13" s="20" t="n">
        <v>3.03969541</v>
      </c>
      <c r="I13" s="18" t="n">
        <v>508.74770169</v>
      </c>
      <c r="J13" s="20" t="n">
        <v>3.77801042</v>
      </c>
      <c r="K13" s="18" t="n">
        <v>499.86650354</v>
      </c>
      <c r="L13" s="20" t="n">
        <v>6.19576248</v>
      </c>
      <c r="M13" s="18" t="n">
        <v>474.67363301</v>
      </c>
      <c r="N13" s="20" t="n">
        <v>6.87006421</v>
      </c>
      <c r="O13" s="18" t="n">
        <v>403.46505939</v>
      </c>
      <c r="P13" s="20" t="n">
        <v>16.7949963</v>
      </c>
      <c r="Q13" s="18" t="s">
        <v>182</v>
      </c>
      <c r="R13" s="20" t="s">
        <v>182</v>
      </c>
      <c r="S13" s="18" t="n">
        <v>447.51533769</v>
      </c>
      <c r="T13" s="20" t="n">
        <v>5.97365007</v>
      </c>
      <c r="U13" s="18" t="s">
        <v>182</v>
      </c>
      <c r="V13" s="20" t="s">
        <v>182</v>
      </c>
      <c r="W13" s="18" t="n">
        <v>439.1364419</v>
      </c>
      <c r="X13" s="20" t="n">
        <v>5.31066648</v>
      </c>
    </row>
    <row r="14" spans="1:24">
      <c r="A14" s="15" t="s">
        <v>189</v>
      </c>
      <c r="B14" s="17" t="n">
        <v>5587</v>
      </c>
      <c r="C14" s="18">
        <f>(197.0/B14*100)</f>
        <v/>
      </c>
      <c r="D14" s="19" t="n">
        <v>5390</v>
      </c>
      <c r="E14" s="18" t="n">
        <v>538.27080739</v>
      </c>
      <c r="F14" s="20" t="n">
        <v>2.40618542</v>
      </c>
      <c r="G14" s="18" t="n">
        <v>527.07091846</v>
      </c>
      <c r="H14" s="20" t="n">
        <v>3.08599236</v>
      </c>
      <c r="I14" s="18" t="n">
        <v>510.48933984</v>
      </c>
      <c r="J14" s="20" t="n">
        <v>3.36289499</v>
      </c>
      <c r="K14" s="18" t="n">
        <v>500.93255018</v>
      </c>
      <c r="L14" s="20" t="n">
        <v>4.51032741</v>
      </c>
      <c r="M14" s="18" t="n">
        <v>476.9799464</v>
      </c>
      <c r="N14" s="20" t="n">
        <v>4.9811036</v>
      </c>
      <c r="O14" s="18" t="n">
        <v>422.7798821</v>
      </c>
      <c r="P14" s="20" t="n">
        <v>14.90176457</v>
      </c>
      <c r="Q14" s="18" t="s">
        <v>182</v>
      </c>
      <c r="R14" s="20" t="s">
        <v>182</v>
      </c>
      <c r="S14" s="18" t="s">
        <v>182</v>
      </c>
      <c r="T14" s="20" t="s">
        <v>182</v>
      </c>
      <c r="U14" s="18" t="s">
        <v>182</v>
      </c>
      <c r="V14" s="20" t="s">
        <v>182</v>
      </c>
      <c r="W14" s="18" t="n">
        <v>463.65045338</v>
      </c>
      <c r="X14" s="20" t="n">
        <v>7.22423156</v>
      </c>
    </row>
    <row r="15" spans="1:24">
      <c r="A15" s="15" t="s">
        <v>190</v>
      </c>
      <c r="B15" s="17" t="n">
        <v>5882</v>
      </c>
      <c r="C15" s="18">
        <f>(151.0/B15*100)</f>
        <v/>
      </c>
      <c r="D15" s="19" t="n">
        <v>5731</v>
      </c>
      <c r="E15" s="18" t="n">
        <v>526.12484287</v>
      </c>
      <c r="F15" s="20" t="n">
        <v>2.33026033</v>
      </c>
      <c r="G15" s="18" t="n">
        <v>500.51883507</v>
      </c>
      <c r="H15" s="20" t="n">
        <v>4.676936</v>
      </c>
      <c r="I15" s="18" t="n">
        <v>485.46747101</v>
      </c>
      <c r="J15" s="20" t="n">
        <v>3.92359721</v>
      </c>
      <c r="K15" s="18" t="n">
        <v>469.49804523</v>
      </c>
      <c r="L15" s="20" t="n">
        <v>7.61539341</v>
      </c>
      <c r="M15" s="18" t="n">
        <v>479.82254266</v>
      </c>
      <c r="N15" s="20" t="n">
        <v>7.67568727</v>
      </c>
      <c r="O15" s="18" t="n">
        <v>390.64671061</v>
      </c>
      <c r="P15" s="20" t="n">
        <v>25.21597104</v>
      </c>
      <c r="Q15" s="18" t="s">
        <v>182</v>
      </c>
      <c r="R15" s="20" t="s">
        <v>182</v>
      </c>
      <c r="S15" s="18" t="n">
        <v>368.85220715</v>
      </c>
      <c r="T15" s="20" t="n">
        <v>14.5875493</v>
      </c>
      <c r="U15" s="18" t="s">
        <v>182</v>
      </c>
      <c r="V15" s="20" t="s">
        <v>182</v>
      </c>
      <c r="W15" s="18" t="n">
        <v>450.06720614</v>
      </c>
      <c r="X15" s="20" t="n">
        <v>7.01944403</v>
      </c>
    </row>
    <row r="16" spans="1:24">
      <c r="A16" s="15" t="s">
        <v>191</v>
      </c>
      <c r="B16" s="17" t="n">
        <v>6108</v>
      </c>
      <c r="C16" s="18">
        <f>(264.0/B16*100)</f>
        <v/>
      </c>
      <c r="D16" s="19" t="n">
        <v>5844</v>
      </c>
      <c r="E16" s="18" t="n">
        <v>508.15017547</v>
      </c>
      <c r="F16" s="20" t="n">
        <v>2.73569929</v>
      </c>
      <c r="G16" s="18" t="n">
        <v>522.75142093</v>
      </c>
      <c r="H16" s="20" t="n">
        <v>3.50680769</v>
      </c>
      <c r="I16" s="18" t="n">
        <v>506.19813994</v>
      </c>
      <c r="J16" s="20" t="n">
        <v>4.19555689</v>
      </c>
      <c r="K16" s="18" t="n">
        <v>484.01821226</v>
      </c>
      <c r="L16" s="20" t="n">
        <v>5.39310213</v>
      </c>
      <c r="M16" s="18" t="n">
        <v>457.85356583</v>
      </c>
      <c r="N16" s="20" t="n">
        <v>7.69911841</v>
      </c>
      <c r="O16" s="18" t="n">
        <v>357.17090442</v>
      </c>
      <c r="P16" s="20" t="n">
        <v>17.03892866</v>
      </c>
      <c r="Q16" s="18" t="s">
        <v>182</v>
      </c>
      <c r="R16" s="20" t="s">
        <v>182</v>
      </c>
      <c r="S16" s="18" t="s">
        <v>182</v>
      </c>
      <c r="T16" s="20" t="s">
        <v>182</v>
      </c>
      <c r="U16" s="18" t="s">
        <v>182</v>
      </c>
      <c r="V16" s="20" t="s">
        <v>182</v>
      </c>
      <c r="W16" s="18" t="n">
        <v>411.79367536</v>
      </c>
      <c r="X16" s="20" t="n">
        <v>6.07885488</v>
      </c>
    </row>
    <row r="17" spans="1:24">
      <c r="A17" s="15" t="s">
        <v>192</v>
      </c>
      <c r="B17" s="17" t="n">
        <v>6504</v>
      </c>
      <c r="C17" s="18">
        <f>(794.0/B17*100)</f>
        <v/>
      </c>
      <c r="D17" s="19" t="n">
        <v>5710</v>
      </c>
      <c r="E17" s="18" t="n">
        <v>524.1426412</v>
      </c>
      <c r="F17" s="20" t="n">
        <v>2.5719781</v>
      </c>
      <c r="G17" s="18" t="n">
        <v>520.01723333</v>
      </c>
      <c r="H17" s="20" t="n">
        <v>4.42746779</v>
      </c>
      <c r="I17" s="18" t="n">
        <v>497.25638769</v>
      </c>
      <c r="J17" s="20" t="n">
        <v>5.57534273</v>
      </c>
      <c r="K17" s="18" t="n">
        <v>488.22339022</v>
      </c>
      <c r="L17" s="20" t="n">
        <v>6.14235431</v>
      </c>
      <c r="M17" s="18" t="n">
        <v>477.35984173</v>
      </c>
      <c r="N17" s="20" t="n">
        <v>9.99897228</v>
      </c>
      <c r="O17" s="18" t="s">
        <v>182</v>
      </c>
      <c r="P17" s="20" t="s">
        <v>182</v>
      </c>
      <c r="Q17" s="18" t="s">
        <v>182</v>
      </c>
      <c r="R17" s="20" t="s">
        <v>182</v>
      </c>
      <c r="S17" s="18" t="n">
        <v>362.96139732</v>
      </c>
      <c r="T17" s="20" t="n">
        <v>12.64520278</v>
      </c>
      <c r="U17" s="18" t="s">
        <v>182</v>
      </c>
      <c r="V17" s="20" t="s">
        <v>182</v>
      </c>
      <c r="W17" s="18" t="n">
        <v>446.75107495</v>
      </c>
      <c r="X17" s="20" t="n">
        <v>7.38033125</v>
      </c>
    </row>
    <row r="18" spans="1:24">
      <c r="A18" s="15" t="s">
        <v>193</v>
      </c>
      <c r="B18" s="17" t="n">
        <v>5532</v>
      </c>
      <c r="C18" s="18">
        <f>(40.0/B18*100)</f>
        <v/>
      </c>
      <c r="D18" s="19" t="n">
        <v>5492</v>
      </c>
      <c r="E18" s="18" t="n">
        <v>471.26253215</v>
      </c>
      <c r="F18" s="20" t="n">
        <v>4.15130298</v>
      </c>
      <c r="G18" s="18" t="n">
        <v>467.82746076</v>
      </c>
      <c r="H18" s="20" t="n">
        <v>5.15210661</v>
      </c>
      <c r="I18" s="18" t="n">
        <v>460.35272493</v>
      </c>
      <c r="J18" s="20" t="n">
        <v>4.41357262</v>
      </c>
      <c r="K18" s="18" t="n">
        <v>454.19662148</v>
      </c>
      <c r="L18" s="20" t="n">
        <v>4.80252437</v>
      </c>
      <c r="M18" s="18" t="n">
        <v>435.43680425</v>
      </c>
      <c r="N18" s="20" t="n">
        <v>5.28669144</v>
      </c>
      <c r="O18" s="18" t="n">
        <v>358.73236946</v>
      </c>
      <c r="P18" s="20" t="n">
        <v>16.39771243</v>
      </c>
      <c r="Q18" s="18" t="s">
        <v>182</v>
      </c>
      <c r="R18" s="20" t="s">
        <v>182</v>
      </c>
      <c r="S18" s="18" t="s">
        <v>182</v>
      </c>
      <c r="T18" s="20" t="s">
        <v>182</v>
      </c>
      <c r="U18" s="18" t="s">
        <v>182</v>
      </c>
      <c r="V18" s="20" t="s">
        <v>182</v>
      </c>
      <c r="W18" s="18" t="n">
        <v>400.05542279</v>
      </c>
      <c r="X18" s="20" t="n">
        <v>6.82804789</v>
      </c>
    </row>
    <row r="19" spans="1:24">
      <c r="A19" s="15" t="s">
        <v>194</v>
      </c>
      <c r="B19" s="17" t="n">
        <v>5658</v>
      </c>
      <c r="C19" s="18">
        <f>(154.0/B19*100)</f>
        <v/>
      </c>
      <c r="D19" s="19" t="n">
        <v>5504</v>
      </c>
      <c r="E19" s="18" t="n">
        <v>501.28194349</v>
      </c>
      <c r="F19" s="20" t="n">
        <v>3.56348496</v>
      </c>
      <c r="G19" s="18" t="n">
        <v>485.37121154</v>
      </c>
      <c r="H19" s="20" t="n">
        <v>4.1649733</v>
      </c>
      <c r="I19" s="18" t="n">
        <v>471.52136236</v>
      </c>
      <c r="J19" s="20" t="n">
        <v>4.18485644</v>
      </c>
      <c r="K19" s="18" t="n">
        <v>463.92518999</v>
      </c>
      <c r="L19" s="20" t="n">
        <v>4.85724053</v>
      </c>
      <c r="M19" s="18" t="n">
        <v>443.96609924</v>
      </c>
      <c r="N19" s="20" t="n">
        <v>6.73280539</v>
      </c>
      <c r="O19" s="18" t="n">
        <v>385.76858232</v>
      </c>
      <c r="P19" s="20" t="n">
        <v>18.33358349</v>
      </c>
      <c r="Q19" s="18" t="s">
        <v>182</v>
      </c>
      <c r="R19" s="20" t="s">
        <v>182</v>
      </c>
      <c r="S19" s="18" t="s">
        <v>182</v>
      </c>
      <c r="T19" s="20" t="s">
        <v>182</v>
      </c>
      <c r="U19" s="18" t="s">
        <v>182</v>
      </c>
      <c r="V19" s="20" t="s">
        <v>182</v>
      </c>
      <c r="W19" s="18" t="n">
        <v>400.61832023</v>
      </c>
      <c r="X19" s="20" t="n">
        <v>6.92990987</v>
      </c>
    </row>
    <row r="20" spans="1:24">
      <c r="A20" s="15" t="s">
        <v>195</v>
      </c>
      <c r="B20" s="17" t="n">
        <v>3371</v>
      </c>
      <c r="C20" s="18">
        <f>(81.0/B20*100)</f>
        <v/>
      </c>
      <c r="D20" s="19" t="n">
        <v>3290</v>
      </c>
      <c r="E20" s="18" t="n">
        <v>505.94915331</v>
      </c>
      <c r="F20" s="20" t="n">
        <v>2.82423658</v>
      </c>
      <c r="G20" s="18" t="n">
        <v>490.4867803</v>
      </c>
      <c r="H20" s="20" t="n">
        <v>3.57536908</v>
      </c>
      <c r="I20" s="18" t="n">
        <v>478.65643126</v>
      </c>
      <c r="J20" s="20" t="n">
        <v>5.33793787</v>
      </c>
      <c r="K20" s="18" t="n">
        <v>457.79354057</v>
      </c>
      <c r="L20" s="20" t="n">
        <v>7.96613847</v>
      </c>
      <c r="M20" s="18" t="n">
        <v>449.84800181</v>
      </c>
      <c r="N20" s="20" t="n">
        <v>11.24324013</v>
      </c>
      <c r="O20" s="18" t="s">
        <v>182</v>
      </c>
      <c r="P20" s="20" t="s">
        <v>182</v>
      </c>
      <c r="Q20" s="18" t="s">
        <v>182</v>
      </c>
      <c r="R20" s="20" t="s">
        <v>182</v>
      </c>
      <c r="S20" s="18" t="s">
        <v>182</v>
      </c>
      <c r="T20" s="20" t="s">
        <v>182</v>
      </c>
      <c r="U20" s="18" t="s">
        <v>182</v>
      </c>
      <c r="V20" s="20" t="s">
        <v>182</v>
      </c>
      <c r="W20" s="18" t="n">
        <v>421.29373923</v>
      </c>
      <c r="X20" s="20" t="n">
        <v>10.00963215</v>
      </c>
    </row>
    <row r="21" spans="1:24">
      <c r="A21" s="15" t="s">
        <v>196</v>
      </c>
      <c r="B21" s="17" t="n">
        <v>5741</v>
      </c>
      <c r="C21" s="18">
        <f>(81.0/B21*100)</f>
        <v/>
      </c>
      <c r="D21" s="19" t="n">
        <v>5660</v>
      </c>
      <c r="E21" s="18" t="n">
        <v>510.4040755</v>
      </c>
      <c r="F21" s="20" t="n">
        <v>2.01609256</v>
      </c>
      <c r="G21" s="18" t="n">
        <v>507.90834639</v>
      </c>
      <c r="H21" s="20" t="n">
        <v>3.30145724</v>
      </c>
      <c r="I21" s="18" t="n">
        <v>494.84889852</v>
      </c>
      <c r="J21" s="20" t="n">
        <v>3.90395373</v>
      </c>
      <c r="K21" s="18" t="n">
        <v>483.37413858</v>
      </c>
      <c r="L21" s="20" t="n">
        <v>6.69920297</v>
      </c>
      <c r="M21" s="18" t="n">
        <v>450.5496093</v>
      </c>
      <c r="N21" s="20" t="n">
        <v>7.95057891</v>
      </c>
      <c r="O21" s="18" t="n">
        <v>424.8487347</v>
      </c>
      <c r="P21" s="20" t="n">
        <v>29.04056888</v>
      </c>
      <c r="Q21" s="18" t="s">
        <v>182</v>
      </c>
      <c r="R21" s="20" t="s">
        <v>182</v>
      </c>
      <c r="S21" s="18" t="s">
        <v>182</v>
      </c>
      <c r="T21" s="20" t="s">
        <v>182</v>
      </c>
      <c r="U21" s="18" t="s">
        <v>182</v>
      </c>
      <c r="V21" s="20" t="s">
        <v>182</v>
      </c>
      <c r="W21" s="18" t="n">
        <v>460.43670613</v>
      </c>
      <c r="X21" s="20" t="n">
        <v>8.21749842</v>
      </c>
    </row>
    <row r="22" spans="1:24">
      <c r="A22" s="15" t="s">
        <v>197</v>
      </c>
      <c r="B22" s="17" t="n">
        <v>6598</v>
      </c>
      <c r="C22" s="18">
        <f>(102.0/B22*100)</f>
        <v/>
      </c>
      <c r="D22" s="19" t="n">
        <v>6496</v>
      </c>
      <c r="E22" s="18" t="n">
        <v>496.1267639</v>
      </c>
      <c r="F22" s="20" t="n">
        <v>5.07925358</v>
      </c>
      <c r="G22" s="18" t="n">
        <v>487.9586818</v>
      </c>
      <c r="H22" s="20" t="n">
        <v>5.05940381</v>
      </c>
      <c r="I22" s="18" t="n">
        <v>462.7751592</v>
      </c>
      <c r="J22" s="20" t="n">
        <v>6.046822</v>
      </c>
      <c r="K22" s="18" t="n">
        <v>459.32742427</v>
      </c>
      <c r="L22" s="20" t="n">
        <v>6.85616996</v>
      </c>
      <c r="M22" s="18" t="n">
        <v>444.53605516</v>
      </c>
      <c r="N22" s="20" t="n">
        <v>8.70397449</v>
      </c>
      <c r="O22" s="18" t="n">
        <v>353.48150344</v>
      </c>
      <c r="P22" s="20" t="n">
        <v>10.04320883</v>
      </c>
      <c r="Q22" s="18" t="s">
        <v>182</v>
      </c>
      <c r="R22" s="20" t="s">
        <v>182</v>
      </c>
      <c r="S22" s="18" t="n">
        <v>465.3184081</v>
      </c>
      <c r="T22" s="20" t="n">
        <v>9.52311205</v>
      </c>
      <c r="U22" s="18" t="s">
        <v>182</v>
      </c>
      <c r="V22" s="20" t="s">
        <v>182</v>
      </c>
      <c r="W22" s="18" t="n">
        <v>390.60510347</v>
      </c>
      <c r="X22" s="20" t="n">
        <v>7.68397335</v>
      </c>
    </row>
    <row r="23" spans="1:24">
      <c r="A23" s="15" t="s">
        <v>198</v>
      </c>
      <c r="B23" s="17" t="n">
        <v>11583</v>
      </c>
      <c r="C23" s="18">
        <f>(522.0/B23*100)</f>
        <v/>
      </c>
      <c r="D23" s="19" t="n">
        <v>11061</v>
      </c>
      <c r="E23" s="18" t="n">
        <v>497.45323094</v>
      </c>
      <c r="F23" s="20" t="n">
        <v>3.30376214</v>
      </c>
      <c r="G23" s="18" t="n">
        <v>502.99311787</v>
      </c>
      <c r="H23" s="20" t="n">
        <v>4.83777152</v>
      </c>
      <c r="I23" s="18" t="n">
        <v>493.80472192</v>
      </c>
      <c r="J23" s="20" t="n">
        <v>4.35426498</v>
      </c>
      <c r="K23" s="18" t="n">
        <v>489.30542507</v>
      </c>
      <c r="L23" s="20" t="n">
        <v>5.34276994</v>
      </c>
      <c r="M23" s="18" t="n">
        <v>477.45034755</v>
      </c>
      <c r="N23" s="20" t="n">
        <v>6.36428327</v>
      </c>
      <c r="O23" s="18" t="n">
        <v>458.71026959</v>
      </c>
      <c r="P23" s="20" t="n">
        <v>19.55759787</v>
      </c>
      <c r="Q23" s="18" t="s">
        <v>182</v>
      </c>
      <c r="R23" s="20" t="s">
        <v>182</v>
      </c>
      <c r="S23" s="18" t="s">
        <v>182</v>
      </c>
      <c r="T23" s="20" t="s">
        <v>182</v>
      </c>
      <c r="U23" s="18" t="s">
        <v>182</v>
      </c>
      <c r="V23" s="20" t="s">
        <v>182</v>
      </c>
      <c r="W23" s="18" t="n">
        <v>440.83179239</v>
      </c>
      <c r="X23" s="20" t="n">
        <v>6.12822076</v>
      </c>
    </row>
    <row r="24" spans="1:24">
      <c r="A24" s="15" t="s">
        <v>199</v>
      </c>
      <c r="B24" s="17" t="n">
        <v>6647</v>
      </c>
      <c r="C24" s="18">
        <f>(20.0/B24*100)</f>
        <v/>
      </c>
      <c r="D24" s="19" t="n">
        <v>6627</v>
      </c>
      <c r="E24" s="18" t="n">
        <v>534.09138302</v>
      </c>
      <c r="F24" s="20" t="n">
        <v>2.78382948</v>
      </c>
      <c r="G24" s="18" t="n">
        <v>533.25367532</v>
      </c>
      <c r="H24" s="20" t="n">
        <v>5.73179684</v>
      </c>
      <c r="I24" s="18" t="n">
        <v>545.94506967</v>
      </c>
      <c r="J24" s="20" t="n">
        <v>4.92483584</v>
      </c>
      <c r="K24" s="18" t="n">
        <v>539.92277868</v>
      </c>
      <c r="L24" s="20" t="n">
        <v>9.01236608</v>
      </c>
      <c r="M24" s="18" t="n">
        <v>518.33464509</v>
      </c>
      <c r="N24" s="20" t="n">
        <v>10.96408936</v>
      </c>
      <c r="O24" s="18" t="n">
        <v>437.355754</v>
      </c>
      <c r="P24" s="20" t="n">
        <v>17.09724105</v>
      </c>
      <c r="Q24" s="18" t="s">
        <v>182</v>
      </c>
      <c r="R24" s="20" t="s">
        <v>182</v>
      </c>
      <c r="S24" s="18" t="s">
        <v>182</v>
      </c>
      <c r="T24" s="20" t="s">
        <v>182</v>
      </c>
      <c r="U24" s="18" t="s">
        <v>182</v>
      </c>
      <c r="V24" s="20" t="s">
        <v>182</v>
      </c>
      <c r="W24" s="18" t="n">
        <v>460.45217733</v>
      </c>
      <c r="X24" s="20" t="n">
        <v>14.26969516</v>
      </c>
    </row>
    <row r="25" spans="1:24">
      <c r="A25" s="15" t="s">
        <v>200</v>
      </c>
      <c r="B25" s="17" t="n">
        <v>5581</v>
      </c>
      <c r="C25" s="18">
        <f>(28.0/B25*100)</f>
        <v/>
      </c>
      <c r="D25" s="19" t="n">
        <v>5553</v>
      </c>
      <c r="E25" s="18" t="n">
        <v>527.0243870199999</v>
      </c>
      <c r="F25" s="20" t="n">
        <v>3.98027835</v>
      </c>
      <c r="G25" s="18" t="n">
        <v>529.09457779</v>
      </c>
      <c r="H25" s="20" t="n">
        <v>4.47950894</v>
      </c>
      <c r="I25" s="18" t="n">
        <v>514.89835487</v>
      </c>
      <c r="J25" s="20" t="n">
        <v>5.75075343</v>
      </c>
      <c r="K25" s="18" t="n">
        <v>522.87535628</v>
      </c>
      <c r="L25" s="20" t="n">
        <v>7.24408524</v>
      </c>
      <c r="M25" s="18" t="n">
        <v>500.67590036</v>
      </c>
      <c r="N25" s="20" t="n">
        <v>17.63058628</v>
      </c>
      <c r="O25" s="18" t="n">
        <v>392.05635972</v>
      </c>
      <c r="P25" s="20" t="n">
        <v>35.90323828</v>
      </c>
      <c r="Q25" s="18" t="s">
        <v>182</v>
      </c>
      <c r="R25" s="20" t="s">
        <v>182</v>
      </c>
      <c r="S25" s="18" t="s">
        <v>182</v>
      </c>
      <c r="T25" s="20" t="s">
        <v>182</v>
      </c>
      <c r="U25" s="18" t="s">
        <v>182</v>
      </c>
      <c r="V25" s="20" t="s">
        <v>182</v>
      </c>
      <c r="W25" s="18" t="n">
        <v>471.57884836</v>
      </c>
      <c r="X25" s="20" t="n">
        <v>17.65981897</v>
      </c>
    </row>
    <row r="26" spans="1:24">
      <c r="A26" s="15" t="s">
        <v>201</v>
      </c>
      <c r="B26" s="17" t="n">
        <v>4869</v>
      </c>
      <c r="C26" s="18">
        <f>(102.0/B26*100)</f>
        <v/>
      </c>
      <c r="D26" s="19" t="n">
        <v>4767</v>
      </c>
      <c r="E26" s="18" t="n">
        <v>501.46636085</v>
      </c>
      <c r="F26" s="20" t="n">
        <v>3.02296163</v>
      </c>
      <c r="G26" s="18" t="n">
        <v>487.43578884</v>
      </c>
      <c r="H26" s="20" t="n">
        <v>3.49374458</v>
      </c>
      <c r="I26" s="18" t="n">
        <v>471.86930915</v>
      </c>
      <c r="J26" s="20" t="n">
        <v>3.31202499</v>
      </c>
      <c r="K26" s="18" t="n">
        <v>471.2769148</v>
      </c>
      <c r="L26" s="20" t="n">
        <v>3.85998472</v>
      </c>
      <c r="M26" s="18" t="n">
        <v>452.94567789</v>
      </c>
      <c r="N26" s="20" t="n">
        <v>5.11449639</v>
      </c>
      <c r="O26" s="18" t="s">
        <v>182</v>
      </c>
      <c r="P26" s="20" t="s">
        <v>182</v>
      </c>
      <c r="Q26" s="18" t="s">
        <v>182</v>
      </c>
      <c r="R26" s="20" t="s">
        <v>182</v>
      </c>
      <c r="S26" s="18" t="s">
        <v>182</v>
      </c>
      <c r="T26" s="20" t="s">
        <v>182</v>
      </c>
      <c r="U26" s="18" t="s">
        <v>182</v>
      </c>
      <c r="V26" s="20" t="s">
        <v>182</v>
      </c>
      <c r="W26" s="18" t="n">
        <v>431.78631851</v>
      </c>
      <c r="X26" s="20" t="n">
        <v>8.00210478</v>
      </c>
    </row>
    <row r="27" spans="1:24">
      <c r="A27" s="15" t="s">
        <v>202</v>
      </c>
      <c r="B27" s="17" t="n">
        <v>5299</v>
      </c>
      <c r="C27" s="18">
        <f>(186.0/B27*100)</f>
        <v/>
      </c>
      <c r="D27" s="19" t="n">
        <v>5113</v>
      </c>
      <c r="E27" s="18" t="n">
        <v>506.20303145</v>
      </c>
      <c r="F27" s="20" t="n">
        <v>2.34695205</v>
      </c>
      <c r="G27" s="18" t="n">
        <v>505.95539228</v>
      </c>
      <c r="H27" s="20" t="n">
        <v>3.5024666</v>
      </c>
      <c r="I27" s="18" t="n">
        <v>486.23488436</v>
      </c>
      <c r="J27" s="20" t="n">
        <v>3.36831883</v>
      </c>
      <c r="K27" s="18" t="n">
        <v>485.0841999</v>
      </c>
      <c r="L27" s="20" t="n">
        <v>4.68115144</v>
      </c>
      <c r="M27" s="18" t="n">
        <v>460.34435237</v>
      </c>
      <c r="N27" s="20" t="n">
        <v>6.51152032</v>
      </c>
      <c r="O27" s="18" t="n">
        <v>433.74807221</v>
      </c>
      <c r="P27" s="20" t="n">
        <v>14.3856779</v>
      </c>
      <c r="Q27" s="18" t="s">
        <v>182</v>
      </c>
      <c r="R27" s="20" t="s">
        <v>182</v>
      </c>
      <c r="S27" s="18" t="s">
        <v>182</v>
      </c>
      <c r="T27" s="20" t="s">
        <v>182</v>
      </c>
      <c r="U27" s="18" t="s">
        <v>182</v>
      </c>
      <c r="V27" s="20" t="s">
        <v>182</v>
      </c>
      <c r="W27" s="18" t="n">
        <v>422.32343354</v>
      </c>
      <c r="X27" s="20" t="n">
        <v>4.1162186</v>
      </c>
    </row>
    <row r="28" spans="1:24">
      <c r="A28" s="15" t="s">
        <v>203</v>
      </c>
      <c r="B28" s="17" t="n">
        <v>7568</v>
      </c>
      <c r="C28" s="18">
        <f>(135.0/B28*100)</f>
        <v/>
      </c>
      <c r="D28" s="19" t="n">
        <v>7433</v>
      </c>
      <c r="E28" s="18" t="n">
        <v>400.35519661</v>
      </c>
      <c r="F28" s="20" t="n">
        <v>2.61225888</v>
      </c>
      <c r="G28" s="18" t="n">
        <v>414.37406383</v>
      </c>
      <c r="H28" s="20" t="n">
        <v>3.33105441</v>
      </c>
      <c r="I28" s="18" t="n">
        <v>423.88703139</v>
      </c>
      <c r="J28" s="20" t="n">
        <v>3.04642741</v>
      </c>
      <c r="K28" s="18" t="n">
        <v>418.45340629</v>
      </c>
      <c r="L28" s="20" t="n">
        <v>3.64460146</v>
      </c>
      <c r="M28" s="18" t="n">
        <v>409.67042792</v>
      </c>
      <c r="N28" s="20" t="n">
        <v>5.27166942</v>
      </c>
      <c r="O28" s="18" t="n">
        <v>331.61953229</v>
      </c>
      <c r="P28" s="20" t="n">
        <v>9.41278149</v>
      </c>
      <c r="Q28" s="18" t="s">
        <v>182</v>
      </c>
      <c r="R28" s="20" t="s">
        <v>182</v>
      </c>
      <c r="S28" s="18" t="s">
        <v>182</v>
      </c>
      <c r="T28" s="20" t="s">
        <v>182</v>
      </c>
      <c r="U28" s="18" t="s">
        <v>182</v>
      </c>
      <c r="V28" s="20" t="s">
        <v>182</v>
      </c>
      <c r="W28" s="18" t="n">
        <v>367.63761396</v>
      </c>
      <c r="X28" s="20" t="n">
        <v>7.59947599</v>
      </c>
    </row>
    <row r="29" spans="1:24">
      <c r="A29" s="15" t="s">
        <v>204</v>
      </c>
      <c r="B29" s="17" t="n">
        <v>5385</v>
      </c>
      <c r="C29" s="18">
        <f>(37.0/B29*100)</f>
        <v/>
      </c>
      <c r="D29" s="19" t="n">
        <v>5348</v>
      </c>
      <c r="E29" s="18" t="n">
        <v>508.65000383</v>
      </c>
      <c r="F29" s="20" t="n">
        <v>3.03816061</v>
      </c>
      <c r="G29" s="18" t="n">
        <v>535.84781473</v>
      </c>
      <c r="H29" s="20" t="n">
        <v>3.23609366</v>
      </c>
      <c r="I29" s="18" t="n">
        <v>532.05988542</v>
      </c>
      <c r="J29" s="20" t="n">
        <v>3.84950419</v>
      </c>
      <c r="K29" s="18" t="n">
        <v>506.60169355</v>
      </c>
      <c r="L29" s="20" t="n">
        <v>5.93877258</v>
      </c>
      <c r="M29" s="18" t="n">
        <v>472.81756577</v>
      </c>
      <c r="N29" s="20" t="n">
        <v>9.34569411</v>
      </c>
      <c r="O29" s="18" t="n">
        <v>388.67614524</v>
      </c>
      <c r="P29" s="20" t="n">
        <v>42.43001082</v>
      </c>
      <c r="Q29" s="18" t="s">
        <v>182</v>
      </c>
      <c r="R29" s="20" t="s">
        <v>182</v>
      </c>
      <c r="S29" s="18" t="n">
        <v>335.3902018</v>
      </c>
      <c r="T29" s="20" t="n">
        <v>12.1685767</v>
      </c>
      <c r="U29" s="18" t="s">
        <v>182</v>
      </c>
      <c r="V29" s="20" t="s">
        <v>182</v>
      </c>
      <c r="W29" s="18" t="n">
        <v>439.40235015</v>
      </c>
      <c r="X29" s="20" t="n">
        <v>9.613879369999999</v>
      </c>
    </row>
    <row r="30" spans="1:24">
      <c r="A30" s="15" t="s">
        <v>205</v>
      </c>
      <c r="B30" s="17" t="n">
        <v>4520</v>
      </c>
      <c r="C30" s="18">
        <f>(577.0/B30*100)</f>
        <v/>
      </c>
      <c r="D30" s="19" t="n">
        <v>3943</v>
      </c>
      <c r="E30" s="18" t="n">
        <v>505.62110847</v>
      </c>
      <c r="F30" s="20" t="n">
        <v>3.49673659</v>
      </c>
      <c r="G30" s="18" t="n">
        <v>518.43322096</v>
      </c>
      <c r="H30" s="20" t="n">
        <v>3.7190917</v>
      </c>
      <c r="I30" s="18" t="n">
        <v>500.07482572</v>
      </c>
      <c r="J30" s="20" t="n">
        <v>4.27478617</v>
      </c>
      <c r="K30" s="18" t="n">
        <v>483.35914861</v>
      </c>
      <c r="L30" s="20" t="n">
        <v>4.57990268</v>
      </c>
      <c r="M30" s="18" t="n">
        <v>465.07500609</v>
      </c>
      <c r="N30" s="20" t="n">
        <v>6.93770625</v>
      </c>
      <c r="O30" s="18" t="n">
        <v>416.62079913</v>
      </c>
      <c r="P30" s="20" t="n">
        <v>23.35845308</v>
      </c>
      <c r="Q30" s="18" t="s">
        <v>182</v>
      </c>
      <c r="R30" s="20" t="s">
        <v>182</v>
      </c>
      <c r="S30" s="18" t="s">
        <v>182</v>
      </c>
      <c r="T30" s="20" t="s">
        <v>182</v>
      </c>
      <c r="U30" s="18" t="s">
        <v>182</v>
      </c>
      <c r="V30" s="20" t="s">
        <v>182</v>
      </c>
      <c r="W30" s="18" t="n">
        <v>433.45914088</v>
      </c>
      <c r="X30" s="20" t="n">
        <v>6.34390803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(17.0/B32*100)</f>
        <v/>
      </c>
      <c r="D32" s="19" t="n">
        <v>4461</v>
      </c>
      <c r="E32" s="18" t="n">
        <v>523.79689713</v>
      </c>
      <c r="F32" s="20" t="n">
        <v>2.71198346</v>
      </c>
      <c r="G32" s="18" t="n">
        <v>507.34998712</v>
      </c>
      <c r="H32" s="20" t="n">
        <v>3.97517871</v>
      </c>
      <c r="I32" s="18" t="n">
        <v>486.70695948</v>
      </c>
      <c r="J32" s="20" t="n">
        <v>4.16571647</v>
      </c>
      <c r="K32" s="18" t="n">
        <v>484.15499423</v>
      </c>
      <c r="L32" s="20" t="n">
        <v>4.63326885</v>
      </c>
      <c r="M32" s="18" t="n">
        <v>466.50834878</v>
      </c>
      <c r="N32" s="20" t="n">
        <v>6.14632416</v>
      </c>
      <c r="O32" s="18" t="n">
        <v>459.37468581</v>
      </c>
      <c r="P32" s="20" t="n">
        <v>28.13902873</v>
      </c>
      <c r="Q32" s="18" t="s">
        <v>182</v>
      </c>
      <c r="R32" s="20" t="s">
        <v>182</v>
      </c>
      <c r="S32" s="18" t="s">
        <v>182</v>
      </c>
      <c r="T32" s="20" t="s">
        <v>182</v>
      </c>
      <c r="U32" s="18" t="s">
        <v>182</v>
      </c>
      <c r="V32" s="20" t="s">
        <v>182</v>
      </c>
      <c r="W32" s="18" t="n">
        <v>442.13643242</v>
      </c>
      <c r="X32" s="20" t="n">
        <v>9.454861790000001</v>
      </c>
    </row>
    <row r="33" spans="1:24">
      <c r="A33" s="15" t="s">
        <v>208</v>
      </c>
      <c r="B33" s="17" t="n">
        <v>7325</v>
      </c>
      <c r="C33" s="18">
        <f>(246.0/B33*100)</f>
        <v/>
      </c>
      <c r="D33" s="19" t="n">
        <v>7079</v>
      </c>
      <c r="E33" s="18" t="n">
        <v>500.42860832</v>
      </c>
      <c r="F33" s="20" t="n">
        <v>4.69841524</v>
      </c>
      <c r="G33" s="18" t="n">
        <v>506.29371061</v>
      </c>
      <c r="H33" s="20" t="n">
        <v>3.61387375</v>
      </c>
      <c r="I33" s="18" t="n">
        <v>500.70267443</v>
      </c>
      <c r="J33" s="20" t="n">
        <v>3.39542499</v>
      </c>
      <c r="K33" s="18" t="n">
        <v>479.10405113</v>
      </c>
      <c r="L33" s="20" t="n">
        <v>4.58695539</v>
      </c>
      <c r="M33" s="18" t="n">
        <v>451.43367736</v>
      </c>
      <c r="N33" s="20" t="n">
        <v>6.63030589</v>
      </c>
      <c r="O33" s="18" t="n">
        <v>385.2957023</v>
      </c>
      <c r="P33" s="20" t="n">
        <v>29.52119482</v>
      </c>
      <c r="Q33" s="18" t="s">
        <v>182</v>
      </c>
      <c r="R33" s="20" t="s">
        <v>182</v>
      </c>
      <c r="S33" s="18" t="s">
        <v>182</v>
      </c>
      <c r="T33" s="20" t="s">
        <v>182</v>
      </c>
      <c r="U33" s="18" t="s">
        <v>182</v>
      </c>
      <c r="V33" s="20" t="s">
        <v>182</v>
      </c>
      <c r="W33" s="18" t="n">
        <v>429.622491</v>
      </c>
      <c r="X33" s="20" t="n">
        <v>10.93429658</v>
      </c>
    </row>
    <row r="34" spans="1:24">
      <c r="A34" s="15" t="s">
        <v>209</v>
      </c>
      <c r="B34" s="17" t="n">
        <v>6350</v>
      </c>
      <c r="C34" s="18">
        <f>(87.0/B34*100)</f>
        <v/>
      </c>
      <c r="D34" s="19" t="n">
        <v>6263</v>
      </c>
      <c r="E34" s="18" t="n">
        <v>490.53515905</v>
      </c>
      <c r="F34" s="20" t="n">
        <v>2.84132568</v>
      </c>
      <c r="G34" s="18" t="n">
        <v>484.38142682</v>
      </c>
      <c r="H34" s="20" t="n">
        <v>4.07869668</v>
      </c>
      <c r="I34" s="18" t="n">
        <v>491.93771669</v>
      </c>
      <c r="J34" s="20" t="n">
        <v>3.77583322</v>
      </c>
      <c r="K34" s="18" t="n">
        <v>484.68559396</v>
      </c>
      <c r="L34" s="20" t="n">
        <v>4.01695852</v>
      </c>
      <c r="M34" s="18" t="n">
        <v>462.47076352</v>
      </c>
      <c r="N34" s="20" t="n">
        <v>5.61458281</v>
      </c>
      <c r="O34" s="18" t="n">
        <v>379.07328183</v>
      </c>
      <c r="P34" s="20" t="n">
        <v>14.0777645</v>
      </c>
      <c r="Q34" s="18" t="s">
        <v>182</v>
      </c>
      <c r="R34" s="20" t="s">
        <v>182</v>
      </c>
      <c r="S34" s="18" t="n">
        <v>336.51078337</v>
      </c>
      <c r="T34" s="20" t="n">
        <v>12.24828707</v>
      </c>
      <c r="U34" s="18" t="s">
        <v>182</v>
      </c>
      <c r="V34" s="20" t="s">
        <v>182</v>
      </c>
      <c r="W34" s="18" t="n">
        <v>406.98455233</v>
      </c>
      <c r="X34" s="20" t="n">
        <v>8.470915359999999</v>
      </c>
    </row>
    <row r="35" spans="1:24">
      <c r="A35" s="15" t="s">
        <v>210</v>
      </c>
      <c r="B35" s="17" t="n">
        <v>6406</v>
      </c>
      <c r="C35" s="18">
        <f>(76.0/B35*100)</f>
        <v/>
      </c>
      <c r="D35" s="19" t="n">
        <v>6330</v>
      </c>
      <c r="E35" s="18" t="n">
        <v>518.7943246</v>
      </c>
      <c r="F35" s="20" t="n">
        <v>2.87462095</v>
      </c>
      <c r="G35" s="18" t="n">
        <v>526.93143981</v>
      </c>
      <c r="H35" s="20" t="n">
        <v>3.44486101</v>
      </c>
      <c r="I35" s="18" t="n">
        <v>511.53419105</v>
      </c>
      <c r="J35" s="20" t="n">
        <v>3.55682361</v>
      </c>
      <c r="K35" s="18" t="n">
        <v>511.62184239</v>
      </c>
      <c r="L35" s="20" t="n">
        <v>4.62680629</v>
      </c>
      <c r="M35" s="18" t="n">
        <v>491.20586558</v>
      </c>
      <c r="N35" s="20" t="n">
        <v>5.45251528</v>
      </c>
      <c r="O35" s="18" t="n">
        <v>456.28947541</v>
      </c>
      <c r="P35" s="20" t="n">
        <v>18.93491365</v>
      </c>
      <c r="Q35" s="18" t="s">
        <v>182</v>
      </c>
      <c r="R35" s="20" t="s">
        <v>182</v>
      </c>
      <c r="S35" s="18" t="n">
        <v>349.78970242</v>
      </c>
      <c r="T35" s="20" t="n">
        <v>6.90672373</v>
      </c>
      <c r="U35" s="18" t="s">
        <v>182</v>
      </c>
      <c r="V35" s="20" t="s">
        <v>182</v>
      </c>
      <c r="W35" s="18" t="n">
        <v>453.68458111</v>
      </c>
      <c r="X35" s="20" t="n">
        <v>7.3624345</v>
      </c>
    </row>
    <row r="36" spans="1:24">
      <c r="A36" s="15" t="s">
        <v>211</v>
      </c>
      <c r="B36" s="17" t="n">
        <v>6736</v>
      </c>
      <c r="C36" s="18">
        <f>(54.0/B36*100)</f>
        <v/>
      </c>
      <c r="D36" s="19" t="n">
        <v>6682</v>
      </c>
      <c r="E36" s="18" t="n">
        <v>486.49216538</v>
      </c>
      <c r="F36" s="20" t="n">
        <v>2.87400672</v>
      </c>
      <c r="G36" s="18" t="n">
        <v>500.94345808</v>
      </c>
      <c r="H36" s="20" t="n">
        <v>3.22613189</v>
      </c>
      <c r="I36" s="18" t="n">
        <v>492.70417915</v>
      </c>
      <c r="J36" s="20" t="n">
        <v>3.22349306</v>
      </c>
      <c r="K36" s="18" t="n">
        <v>481.69041685</v>
      </c>
      <c r="L36" s="20" t="n">
        <v>5.24594793</v>
      </c>
      <c r="M36" s="18" t="n">
        <v>467.08303022</v>
      </c>
      <c r="N36" s="20" t="n">
        <v>6.33598528</v>
      </c>
      <c r="O36" s="18" t="n">
        <v>415.69116087</v>
      </c>
      <c r="P36" s="20" t="n">
        <v>19.29217902</v>
      </c>
      <c r="Q36" s="18" t="s">
        <v>182</v>
      </c>
      <c r="R36" s="20" t="s">
        <v>182</v>
      </c>
      <c r="S36" s="18" t="s">
        <v>182</v>
      </c>
      <c r="T36" s="20" t="s">
        <v>182</v>
      </c>
      <c r="U36" s="18" t="s">
        <v>182</v>
      </c>
      <c r="V36" s="20" t="s">
        <v>182</v>
      </c>
      <c r="W36" s="18" t="n">
        <v>428.9599311</v>
      </c>
      <c r="X36" s="20" t="n">
        <v>6.80128781</v>
      </c>
    </row>
    <row r="37" spans="1:24">
      <c r="A37" s="15" t="s">
        <v>212</v>
      </c>
      <c r="B37" s="17" t="n">
        <v>5458</v>
      </c>
      <c r="C37" s="18">
        <f>(271.0/B37*100)</f>
        <v/>
      </c>
      <c r="D37" s="19" t="n">
        <v>5187</v>
      </c>
      <c r="E37" s="18" t="n">
        <v>512.92051435</v>
      </c>
      <c r="F37" s="20" t="n">
        <v>3.30943733</v>
      </c>
      <c r="G37" s="18" t="n">
        <v>514.7675651</v>
      </c>
      <c r="H37" s="20" t="n">
        <v>4.90428326</v>
      </c>
      <c r="I37" s="18" t="n">
        <v>488.74557656</v>
      </c>
      <c r="J37" s="20" t="n">
        <v>5.00122018</v>
      </c>
      <c r="K37" s="18" t="n">
        <v>478.15907122</v>
      </c>
      <c r="L37" s="20" t="n">
        <v>5.60893359</v>
      </c>
      <c r="M37" s="18" t="n">
        <v>466.23621902</v>
      </c>
      <c r="N37" s="20" t="n">
        <v>6.66845018</v>
      </c>
      <c r="O37" s="18" t="n">
        <v>389.21190398</v>
      </c>
      <c r="P37" s="20" t="n">
        <v>22.35314496</v>
      </c>
      <c r="Q37" s="18" t="s">
        <v>182</v>
      </c>
      <c r="R37" s="20" t="s">
        <v>182</v>
      </c>
      <c r="S37" s="18" t="s">
        <v>182</v>
      </c>
      <c r="T37" s="20" t="s">
        <v>182</v>
      </c>
      <c r="U37" s="18" t="s">
        <v>182</v>
      </c>
      <c r="V37" s="20" t="s">
        <v>182</v>
      </c>
      <c r="W37" s="18" t="n">
        <v>423.53792795</v>
      </c>
      <c r="X37" s="20" t="n">
        <v>6.11277906</v>
      </c>
    </row>
    <row r="38" spans="1:24">
      <c r="A38" s="15" t="s">
        <v>213</v>
      </c>
      <c r="B38" s="17" t="n">
        <v>5860</v>
      </c>
      <c r="C38" s="18">
        <f>(68.0/B38*100)</f>
        <v/>
      </c>
      <c r="D38" s="19" t="n">
        <v>5792</v>
      </c>
      <c r="E38" s="18" t="n">
        <v>536.32219663</v>
      </c>
      <c r="F38" s="20" t="n">
        <v>3.24300471</v>
      </c>
      <c r="G38" s="18" t="n">
        <v>538.81054052</v>
      </c>
      <c r="H38" s="20" t="n">
        <v>4.80869629</v>
      </c>
      <c r="I38" s="18" t="n">
        <v>514.09645999</v>
      </c>
      <c r="J38" s="20" t="n">
        <v>5.20027012</v>
      </c>
      <c r="K38" s="18" t="n">
        <v>507.40593248</v>
      </c>
      <c r="L38" s="20" t="n">
        <v>6.66544303</v>
      </c>
      <c r="M38" s="18" t="n">
        <v>492.83918475</v>
      </c>
      <c r="N38" s="20" t="n">
        <v>8.337425</v>
      </c>
      <c r="O38" s="18" t="n">
        <v>423.77334755</v>
      </c>
      <c r="P38" s="20" t="n">
        <v>19.6152984</v>
      </c>
      <c r="Q38" s="18" t="s">
        <v>182</v>
      </c>
      <c r="R38" s="20" t="s">
        <v>182</v>
      </c>
      <c r="S38" s="18" t="s">
        <v>182</v>
      </c>
      <c r="T38" s="20" t="s">
        <v>182</v>
      </c>
      <c r="U38" s="18" t="s">
        <v>182</v>
      </c>
      <c r="V38" s="20" t="s">
        <v>182</v>
      </c>
      <c r="W38" s="18" t="n">
        <v>448.98034616</v>
      </c>
      <c r="X38" s="20" t="n">
        <v>6.38653224</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(5675.0/B40*100)</f>
        <v/>
      </c>
      <c r="D40" s="19" t="n">
        <v>8482</v>
      </c>
      <c r="E40" s="18" t="n">
        <v>505.55395283</v>
      </c>
      <c r="F40" s="20" t="n">
        <v>3.12440054</v>
      </c>
      <c r="G40" s="18" t="n">
        <v>516.49776839</v>
      </c>
      <c r="H40" s="20" t="n">
        <v>4.37438785</v>
      </c>
      <c r="I40" s="18" t="n">
        <v>497.15499911</v>
      </c>
      <c r="J40" s="20" t="n">
        <v>4.8267525</v>
      </c>
      <c r="K40" s="18" t="n">
        <v>482.82483904</v>
      </c>
      <c r="L40" s="20" t="n">
        <v>6.93374293</v>
      </c>
      <c r="M40" s="18" t="n">
        <v>465.83090496</v>
      </c>
      <c r="N40" s="20" t="n">
        <v>8.459097359999999</v>
      </c>
      <c r="O40" s="18" t="n">
        <v>408.69474018</v>
      </c>
      <c r="P40" s="20" t="n">
        <v>29.40753755</v>
      </c>
      <c r="Q40" s="18" t="s">
        <v>182</v>
      </c>
      <c r="R40" s="20" t="s">
        <v>182</v>
      </c>
      <c r="S40" s="18" t="n">
        <v>491.16464222</v>
      </c>
      <c r="T40" s="20" t="n">
        <v>2.5540442</v>
      </c>
      <c r="U40" s="18" t="s">
        <v>182</v>
      </c>
      <c r="V40" s="20" t="s">
        <v>182</v>
      </c>
      <c r="W40" s="18" t="n">
        <v>404.23392597</v>
      </c>
      <c r="X40" s="20" t="n">
        <v>6.74946954</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(2819.0/B46*100)</f>
        <v/>
      </c>
      <c r="D46" s="19" t="n">
        <v>20322</v>
      </c>
      <c r="E46" s="18" t="n">
        <v>391.97598661</v>
      </c>
      <c r="F46" s="20" t="n">
        <v>3.89534549</v>
      </c>
      <c r="G46" s="18" t="n">
        <v>393.11969205</v>
      </c>
      <c r="H46" s="20" t="n">
        <v>5.26454947</v>
      </c>
      <c r="I46" s="18" t="n">
        <v>404.92672288</v>
      </c>
      <c r="J46" s="20" t="n">
        <v>5.40472094</v>
      </c>
      <c r="K46" s="18" t="n">
        <v>397.78570054</v>
      </c>
      <c r="L46" s="20" t="n">
        <v>5.60074095</v>
      </c>
      <c r="M46" s="18" t="n">
        <v>386.11200282</v>
      </c>
      <c r="N46" s="20" t="n">
        <v>5.62723447</v>
      </c>
      <c r="O46" s="18" t="n">
        <v>284.46388749</v>
      </c>
      <c r="P46" s="20" t="n">
        <v>12.06045404</v>
      </c>
      <c r="Q46" s="18" t="s">
        <v>182</v>
      </c>
      <c r="R46" s="20" t="s">
        <v>182</v>
      </c>
      <c r="S46" s="18" t="s">
        <v>182</v>
      </c>
      <c r="T46" s="20" t="s">
        <v>182</v>
      </c>
      <c r="U46" s="18" t="s">
        <v>182</v>
      </c>
      <c r="V46" s="20" t="s">
        <v>182</v>
      </c>
      <c r="W46" s="18" t="n">
        <v>356.08129386</v>
      </c>
      <c r="X46" s="20" t="n">
        <v>3.97283426</v>
      </c>
    </row>
    <row r="47" spans="1:24">
      <c r="A47" s="15" t="s">
        <v>222</v>
      </c>
      <c r="B47" s="17" t="n">
        <v>5928</v>
      </c>
      <c r="C47" s="18">
        <f>(162.0/B47*100)</f>
        <v/>
      </c>
      <c r="D47" s="19" t="n">
        <v>5766</v>
      </c>
      <c r="E47" s="18" t="n">
        <v>470.31761353</v>
      </c>
      <c r="F47" s="20" t="n">
        <v>4.33058155</v>
      </c>
      <c r="G47" s="18" t="n">
        <v>454.18322164</v>
      </c>
      <c r="H47" s="20" t="n">
        <v>5.69028508</v>
      </c>
      <c r="I47" s="18" t="n">
        <v>447.0209776</v>
      </c>
      <c r="J47" s="20" t="n">
        <v>4.90706022</v>
      </c>
      <c r="K47" s="18" t="n">
        <v>445.52130043</v>
      </c>
      <c r="L47" s="20" t="n">
        <v>5.2665663</v>
      </c>
      <c r="M47" s="18" t="n">
        <v>429.03661699</v>
      </c>
      <c r="N47" s="20" t="n">
        <v>6.15367909</v>
      </c>
      <c r="O47" s="18" t="n">
        <v>351.05817057</v>
      </c>
      <c r="P47" s="20" t="n">
        <v>12.61946813</v>
      </c>
      <c r="Q47" s="18" t="s">
        <v>182</v>
      </c>
      <c r="R47" s="20" t="s">
        <v>182</v>
      </c>
      <c r="S47" s="18" t="s">
        <v>182</v>
      </c>
      <c r="T47" s="20" t="s">
        <v>182</v>
      </c>
      <c r="U47" s="18" t="s">
        <v>182</v>
      </c>
      <c r="V47" s="20" t="s">
        <v>182</v>
      </c>
      <c r="W47" s="18" t="n">
        <v>391.63777218</v>
      </c>
      <c r="X47" s="20" t="n">
        <v>4.91501602</v>
      </c>
    </row>
    <row r="48" spans="1:24">
      <c r="A48" s="15" t="s">
        <v>223</v>
      </c>
      <c r="B48" s="17" t="n">
        <v>9841</v>
      </c>
      <c r="C48" s="18">
        <f>(19.0/B48*100)</f>
        <v/>
      </c>
      <c r="D48" s="19" t="n">
        <v>9822</v>
      </c>
      <c r="E48" s="18" t="n">
        <v>541.64765622</v>
      </c>
      <c r="F48" s="20" t="n">
        <v>5.09914018</v>
      </c>
      <c r="G48" s="18" t="n">
        <v>534.73000603</v>
      </c>
      <c r="H48" s="20" t="n">
        <v>6.87177079</v>
      </c>
      <c r="I48" s="18" t="n">
        <v>535.47541569</v>
      </c>
      <c r="J48" s="20" t="n">
        <v>5.38974198</v>
      </c>
      <c r="K48" s="18" t="n">
        <v>499.31371047</v>
      </c>
      <c r="L48" s="20" t="n">
        <v>8.321737819999999</v>
      </c>
      <c r="M48" s="18" t="n">
        <v>484.62235767</v>
      </c>
      <c r="N48" s="20" t="n">
        <v>9.41711385</v>
      </c>
      <c r="O48" s="18" t="n">
        <v>379.37826934</v>
      </c>
      <c r="P48" s="20" t="n">
        <v>11.07715242</v>
      </c>
      <c r="Q48" s="18" t="s">
        <v>182</v>
      </c>
      <c r="R48" s="20" t="s">
        <v>182</v>
      </c>
      <c r="S48" s="18" t="s">
        <v>182</v>
      </c>
      <c r="T48" s="20" t="s">
        <v>182</v>
      </c>
      <c r="U48" s="18" t="s">
        <v>182</v>
      </c>
      <c r="V48" s="20" t="s">
        <v>182</v>
      </c>
      <c r="W48" s="18" t="n">
        <v>481.74608692</v>
      </c>
      <c r="X48" s="20" t="n">
        <v>15.0805518</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(1102.0/B50*100)</f>
        <v/>
      </c>
      <c r="D50" s="19" t="n">
        <v>10693</v>
      </c>
      <c r="E50" s="18" t="n">
        <v>393.70710842</v>
      </c>
      <c r="F50" s="20" t="n">
        <v>3.42608455</v>
      </c>
      <c r="G50" s="18" t="n">
        <v>395.3630348</v>
      </c>
      <c r="H50" s="20" t="n">
        <v>3.52213372</v>
      </c>
      <c r="I50" s="18" t="n">
        <v>403.12360022</v>
      </c>
      <c r="J50" s="20" t="n">
        <v>3.55343383</v>
      </c>
      <c r="K50" s="18" t="n">
        <v>400.57042482</v>
      </c>
      <c r="L50" s="20" t="n">
        <v>3.42554431</v>
      </c>
      <c r="M50" s="18" t="n">
        <v>396.39434449</v>
      </c>
      <c r="N50" s="20" t="n">
        <v>4.16730345</v>
      </c>
      <c r="O50" s="18" t="n">
        <v>309.38214635</v>
      </c>
      <c r="P50" s="20" t="n">
        <v>11.65830352</v>
      </c>
      <c r="Q50" s="18" t="s">
        <v>182</v>
      </c>
      <c r="R50" s="20" t="s">
        <v>182</v>
      </c>
      <c r="S50" s="18" t="s">
        <v>182</v>
      </c>
      <c r="T50" s="20" t="s">
        <v>182</v>
      </c>
      <c r="U50" s="18" t="s">
        <v>182</v>
      </c>
      <c r="V50" s="20" t="s">
        <v>182</v>
      </c>
      <c r="W50" s="18" t="n">
        <v>363.46266756</v>
      </c>
      <c r="X50" s="20" t="n">
        <v>7.15586392</v>
      </c>
    </row>
    <row r="51" spans="1:24">
      <c r="A51" s="15" t="s">
        <v>226</v>
      </c>
      <c r="B51" s="17" t="n">
        <v>6866</v>
      </c>
      <c r="C51" s="18">
        <f>(117.0/B51*100)</f>
        <v/>
      </c>
      <c r="D51" s="19" t="n">
        <v>6749</v>
      </c>
      <c r="E51" s="18" t="n">
        <v>401.41890496</v>
      </c>
      <c r="F51" s="20" t="n">
        <v>2.95898506</v>
      </c>
      <c r="G51" s="18" t="n">
        <v>414.89670428</v>
      </c>
      <c r="H51" s="20" t="n">
        <v>3.82583297</v>
      </c>
      <c r="I51" s="18" t="n">
        <v>416.13368876</v>
      </c>
      <c r="J51" s="20" t="n">
        <v>4.79858732</v>
      </c>
      <c r="K51" s="18" t="n">
        <v>406.4730723</v>
      </c>
      <c r="L51" s="20" t="n">
        <v>5.64081008</v>
      </c>
      <c r="M51" s="18" t="n">
        <v>396.17655571</v>
      </c>
      <c r="N51" s="20" t="n">
        <v>5.96235417</v>
      </c>
      <c r="O51" s="18" t="n">
        <v>338.45012167</v>
      </c>
      <c r="P51" s="20" t="n">
        <v>17.18682088</v>
      </c>
      <c r="Q51" s="18" t="s">
        <v>182</v>
      </c>
      <c r="R51" s="20" t="s">
        <v>182</v>
      </c>
      <c r="S51" s="18" t="n">
        <v>380.5422133</v>
      </c>
      <c r="T51" s="20" t="n">
        <v>4.31283207</v>
      </c>
      <c r="U51" s="18" t="s">
        <v>182</v>
      </c>
      <c r="V51" s="20" t="s">
        <v>182</v>
      </c>
      <c r="W51" s="18" t="n">
        <v>378.82205929</v>
      </c>
      <c r="X51" s="20" t="n">
        <v>4.89523118</v>
      </c>
    </row>
    <row r="52" spans="1:24">
      <c r="A52" s="15" t="s">
        <v>227</v>
      </c>
      <c r="B52" s="17" t="n">
        <v>5809</v>
      </c>
      <c r="C52" s="18">
        <f>(119.0/B52*100)</f>
        <v/>
      </c>
      <c r="D52" s="19" t="n">
        <v>5690</v>
      </c>
      <c r="E52" s="18" t="n">
        <v>475.16350195</v>
      </c>
      <c r="F52" s="20" t="n">
        <v>3.66346889</v>
      </c>
      <c r="G52" s="18" t="n">
        <v>471.68759673</v>
      </c>
      <c r="H52" s="20" t="n">
        <v>4.4732572</v>
      </c>
      <c r="I52" s="18" t="n">
        <v>460.18659885</v>
      </c>
      <c r="J52" s="20" t="n">
        <v>4.53052906</v>
      </c>
      <c r="K52" s="18" t="n">
        <v>468.72313732</v>
      </c>
      <c r="L52" s="20" t="n">
        <v>4.62909104</v>
      </c>
      <c r="M52" s="18" t="n">
        <v>449.85820634</v>
      </c>
      <c r="N52" s="20" t="n">
        <v>5.53728648</v>
      </c>
      <c r="O52" s="18" t="n">
        <v>376.4202098</v>
      </c>
      <c r="P52" s="20" t="n">
        <v>22.91895151</v>
      </c>
      <c r="Q52" s="18" t="s">
        <v>182</v>
      </c>
      <c r="R52" s="20" t="s">
        <v>182</v>
      </c>
      <c r="S52" s="18" t="s">
        <v>182</v>
      </c>
      <c r="T52" s="20" t="s">
        <v>182</v>
      </c>
      <c r="U52" s="18" t="s">
        <v>182</v>
      </c>
      <c r="V52" s="20" t="s">
        <v>182</v>
      </c>
      <c r="W52" s="18" t="n">
        <v>403.68090325</v>
      </c>
      <c r="X52" s="20" t="n">
        <v>6.1640823</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(489.0/B54*100)</f>
        <v/>
      </c>
      <c r="D54" s="19" t="n">
        <v>4251</v>
      </c>
      <c r="E54" s="18" t="n">
        <v>340.02539185</v>
      </c>
      <c r="F54" s="20" t="n">
        <v>4.27963702</v>
      </c>
      <c r="G54" s="18" t="n">
        <v>328.37270625</v>
      </c>
      <c r="H54" s="20" t="n">
        <v>5.05339624</v>
      </c>
      <c r="I54" s="18" t="n">
        <v>346.39106859</v>
      </c>
      <c r="J54" s="20" t="n">
        <v>4.93388589</v>
      </c>
      <c r="K54" s="18" t="n">
        <v>338.26893766</v>
      </c>
      <c r="L54" s="20" t="n">
        <v>4.43109141</v>
      </c>
      <c r="M54" s="18" t="n">
        <v>345.24555804</v>
      </c>
      <c r="N54" s="20" t="n">
        <v>5.40961124</v>
      </c>
      <c r="O54" s="18" t="n">
        <v>287.6604697</v>
      </c>
      <c r="P54" s="20" t="n">
        <v>9.120625710000001</v>
      </c>
      <c r="Q54" s="18" t="s">
        <v>182</v>
      </c>
      <c r="R54" s="20" t="s">
        <v>182</v>
      </c>
      <c r="S54" s="18" t="s">
        <v>182</v>
      </c>
      <c r="T54" s="20" t="s">
        <v>182</v>
      </c>
      <c r="U54" s="18" t="s">
        <v>182</v>
      </c>
      <c r="V54" s="20" t="s">
        <v>182</v>
      </c>
      <c r="W54" s="18" t="n">
        <v>293.85676347</v>
      </c>
      <c r="X54" s="20" t="n">
        <v>4.28474959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556.7616282400001</v>
      </c>
      <c r="F56" s="20" t="n">
        <v>3.42884113</v>
      </c>
      <c r="G56" s="18" t="n">
        <v>545.0520714</v>
      </c>
      <c r="H56" s="20" t="n">
        <v>3.95630027</v>
      </c>
      <c r="I56" s="18" t="n">
        <v>545.83198005</v>
      </c>
      <c r="J56" s="20" t="n">
        <v>4.14221809</v>
      </c>
      <c r="K56" s="18" t="n">
        <v>553.16358135</v>
      </c>
      <c r="L56" s="20" t="n">
        <v>4.65479922</v>
      </c>
      <c r="M56" s="18" t="n">
        <v>512.50194365</v>
      </c>
      <c r="N56" s="20" t="n">
        <v>7.94129728</v>
      </c>
      <c r="O56" s="18" t="n">
        <v>469.66514609</v>
      </c>
      <c r="P56" s="20" t="n">
        <v>16.61451933</v>
      </c>
      <c r="Q56" s="18" t="s">
        <v>182</v>
      </c>
      <c r="R56" s="20" t="s">
        <v>182</v>
      </c>
      <c r="S56" s="18" t="s">
        <v>182</v>
      </c>
      <c r="T56" s="20" t="s">
        <v>182</v>
      </c>
      <c r="U56" s="18" t="s">
        <v>182</v>
      </c>
      <c r="V56" s="20" t="s">
        <v>182</v>
      </c>
      <c r="W56" s="18" t="n">
        <v>500.86667555</v>
      </c>
      <c r="X56" s="20" t="n">
        <v>13.38985208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(266.0/B61*100)</f>
        <v/>
      </c>
      <c r="D61" s="19" t="n">
        <v>6259</v>
      </c>
      <c r="E61" s="18" t="n">
        <v>498.98273318</v>
      </c>
      <c r="F61" s="20" t="n">
        <v>2.72027492</v>
      </c>
      <c r="G61" s="18" t="n">
        <v>479.6650046</v>
      </c>
      <c r="H61" s="20" t="n">
        <v>3.99808497</v>
      </c>
      <c r="I61" s="18" t="n">
        <v>475.13356122</v>
      </c>
      <c r="J61" s="20" t="n">
        <v>3.74915158</v>
      </c>
      <c r="K61" s="18" t="n">
        <v>472.07298837</v>
      </c>
      <c r="L61" s="20" t="n">
        <v>4.84912713</v>
      </c>
      <c r="M61" s="18" t="n">
        <v>460.20915118</v>
      </c>
      <c r="N61" s="20" t="n">
        <v>5.89232423</v>
      </c>
      <c r="O61" s="18" t="n">
        <v>412.79041495</v>
      </c>
      <c r="P61" s="20" t="n">
        <v>15.55189954</v>
      </c>
      <c r="Q61" s="18" t="s">
        <v>182</v>
      </c>
      <c r="R61" s="20" t="s">
        <v>182</v>
      </c>
      <c r="S61" s="18" t="s">
        <v>182</v>
      </c>
      <c r="T61" s="20" t="s">
        <v>182</v>
      </c>
      <c r="U61" s="18" t="s">
        <v>182</v>
      </c>
      <c r="V61" s="20" t="s">
        <v>182</v>
      </c>
      <c r="W61" s="18" t="n">
        <v>409.04897365</v>
      </c>
      <c r="X61" s="20" t="n">
        <v>7.18268623</v>
      </c>
    </row>
    <row r="62" spans="1:24">
      <c r="A62" s="15" t="s">
        <v>237</v>
      </c>
      <c r="B62" s="17" t="n">
        <v>4476</v>
      </c>
      <c r="C62" s="18">
        <f>(5.0/B62*100)</f>
        <v/>
      </c>
      <c r="D62" s="19" t="n">
        <v>4471</v>
      </c>
      <c r="E62" s="18" t="n">
        <v>550.21485953</v>
      </c>
      <c r="F62" s="20" t="n">
        <v>1.80600618</v>
      </c>
      <c r="G62" s="18" t="n">
        <v>539.59408945</v>
      </c>
      <c r="H62" s="20" t="n">
        <v>3.3644547</v>
      </c>
      <c r="I62" s="18" t="n">
        <v>543.45087304</v>
      </c>
      <c r="J62" s="20" t="n">
        <v>3.1229976</v>
      </c>
      <c r="K62" s="18" t="n">
        <v>534.93882302</v>
      </c>
      <c r="L62" s="20" t="n">
        <v>4.21934435</v>
      </c>
      <c r="M62" s="18" t="n">
        <v>529.12955505</v>
      </c>
      <c r="N62" s="20" t="n">
        <v>7.39180753</v>
      </c>
      <c r="O62" s="18" t="n">
        <v>492.5715519</v>
      </c>
      <c r="P62" s="20" t="n">
        <v>17.55575261</v>
      </c>
      <c r="Q62" s="18" t="s">
        <v>182</v>
      </c>
      <c r="R62" s="20" t="s">
        <v>182</v>
      </c>
      <c r="S62" s="18" t="s">
        <v>182</v>
      </c>
      <c r="T62" s="20" t="s">
        <v>182</v>
      </c>
      <c r="U62" s="18" t="s">
        <v>182</v>
      </c>
      <c r="V62" s="20" t="s">
        <v>182</v>
      </c>
      <c r="W62" s="18" t="n">
        <v>486.05922616</v>
      </c>
      <c r="X62" s="20" t="n">
        <v>12.11827719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(109.0/B67*100)</f>
        <v/>
      </c>
      <c r="D67" s="19" t="n">
        <v>6862</v>
      </c>
      <c r="E67" s="18" t="n">
        <v>394.37330767</v>
      </c>
      <c r="F67" s="20" t="n">
        <v>3.42935255</v>
      </c>
      <c r="G67" s="18" t="n">
        <v>391.18175748</v>
      </c>
      <c r="H67" s="20" t="n">
        <v>3.85755631</v>
      </c>
      <c r="I67" s="18" t="n">
        <v>398.81914229</v>
      </c>
      <c r="J67" s="20" t="n">
        <v>3.40013818</v>
      </c>
      <c r="K67" s="18" t="n">
        <v>395.96644201</v>
      </c>
      <c r="L67" s="20" t="n">
        <v>4.4801005</v>
      </c>
      <c r="M67" s="18" t="n">
        <v>377.19363522</v>
      </c>
      <c r="N67" s="20" t="n">
        <v>6.82989736</v>
      </c>
      <c r="O67" s="18" t="n">
        <v>303.84785217</v>
      </c>
      <c r="P67" s="20" t="n">
        <v>8.663461910000001</v>
      </c>
      <c r="Q67" s="18" t="s">
        <v>182</v>
      </c>
      <c r="R67" s="20" t="s">
        <v>182</v>
      </c>
      <c r="S67" s="18" t="s">
        <v>182</v>
      </c>
      <c r="T67" s="20" t="s">
        <v>182</v>
      </c>
      <c r="U67" s="18" t="s">
        <v>182</v>
      </c>
      <c r="V67" s="20" t="s">
        <v>182</v>
      </c>
      <c r="W67" s="18" t="n">
        <v>326.2583519</v>
      </c>
      <c r="X67" s="20" t="n">
        <v>8.653461890000001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511.93277424</v>
      </c>
      <c r="F70" s="20" t="n">
        <v>3.76215043</v>
      </c>
      <c r="G70" s="18" t="n">
        <v>491.92707234</v>
      </c>
      <c r="H70" s="20" t="n">
        <v>4.82153294</v>
      </c>
      <c r="I70" s="18" t="n">
        <v>495.05357884</v>
      </c>
      <c r="J70" s="20" t="n">
        <v>4.93729612</v>
      </c>
      <c r="K70" s="18" t="n">
        <v>495.16595403</v>
      </c>
      <c r="L70" s="20" t="n">
        <v>4.13742316</v>
      </c>
      <c r="M70" s="18" t="n">
        <v>492.03516442</v>
      </c>
      <c r="N70" s="20" t="n">
        <v>5.3980284</v>
      </c>
      <c r="O70" s="18" t="n">
        <v>454.95534387</v>
      </c>
      <c r="P70" s="20" t="n">
        <v>16.73197951</v>
      </c>
      <c r="Q70" s="18" t="s">
        <v>182</v>
      </c>
      <c r="R70" s="20" t="s">
        <v>182</v>
      </c>
      <c r="S70" s="18" t="s">
        <v>182</v>
      </c>
      <c r="T70" s="20" t="s">
        <v>182</v>
      </c>
      <c r="U70" s="18" t="s">
        <v>182</v>
      </c>
      <c r="V70" s="20" t="s">
        <v>182</v>
      </c>
      <c r="W70" s="18" t="n">
        <v>439.13760352</v>
      </c>
      <c r="X70" s="20" t="n">
        <v>6.45548481</v>
      </c>
    </row>
    <row r="71" spans="1:24">
      <c r="A71" s="15" t="s">
        <v>246</v>
      </c>
      <c r="B71" s="17" t="n">
        <v>6115</v>
      </c>
      <c r="C71" s="18">
        <f>(119.0/B71*100)</f>
        <v/>
      </c>
      <c r="D71" s="19" t="n">
        <v>5996</v>
      </c>
      <c r="E71" s="18" t="n">
        <v>559.04095358</v>
      </c>
      <c r="F71" s="20" t="n">
        <v>2.03893744</v>
      </c>
      <c r="G71" s="18" t="n">
        <v>575.5338066100001</v>
      </c>
      <c r="H71" s="20" t="n">
        <v>2.96982549</v>
      </c>
      <c r="I71" s="18" t="n">
        <v>567.43045542</v>
      </c>
      <c r="J71" s="20" t="n">
        <v>3.18193645</v>
      </c>
      <c r="K71" s="18" t="n">
        <v>569.67175615</v>
      </c>
      <c r="L71" s="20" t="n">
        <v>6.01284193</v>
      </c>
      <c r="M71" s="18" t="n">
        <v>572.38327244</v>
      </c>
      <c r="N71" s="20" t="n">
        <v>7.25835842</v>
      </c>
      <c r="O71" s="18" t="n">
        <v>478.19921099</v>
      </c>
      <c r="P71" s="20" t="n">
        <v>17.49214051</v>
      </c>
      <c r="Q71" s="18" t="s">
        <v>182</v>
      </c>
      <c r="R71" s="20" t="s">
        <v>182</v>
      </c>
      <c r="S71" s="18" t="s">
        <v>182</v>
      </c>
      <c r="T71" s="20" t="s">
        <v>182</v>
      </c>
      <c r="U71" s="18" t="s">
        <v>182</v>
      </c>
      <c r="V71" s="20" t="s">
        <v>182</v>
      </c>
      <c r="W71" s="18" t="n">
        <v>501.34818181</v>
      </c>
      <c r="X71" s="20" t="n">
        <v>12.94973202</v>
      </c>
    </row>
    <row r="72" spans="1:24">
      <c r="A72" s="15" t="s">
        <v>247</v>
      </c>
      <c r="B72" s="17" t="n">
        <v>7708</v>
      </c>
      <c r="C72" s="18">
        <f>(9.0/B72*100)</f>
        <v/>
      </c>
      <c r="D72" s="19" t="n">
        <v>7699</v>
      </c>
      <c r="E72" s="18" t="n">
        <v>546.18268108</v>
      </c>
      <c r="F72" s="20" t="n">
        <v>3.23343422</v>
      </c>
      <c r="G72" s="18" t="n">
        <v>543.7599413200001</v>
      </c>
      <c r="H72" s="20" t="n">
        <v>3.87846462</v>
      </c>
      <c r="I72" s="18" t="n">
        <v>538.12895882</v>
      </c>
      <c r="J72" s="20" t="n">
        <v>5.35001493</v>
      </c>
      <c r="K72" s="18" t="n">
        <v>534.42459789</v>
      </c>
      <c r="L72" s="20" t="n">
        <v>9.787292730000001</v>
      </c>
      <c r="M72" s="18" t="n">
        <v>513.821138</v>
      </c>
      <c r="N72" s="20" t="n">
        <v>15.35743802</v>
      </c>
      <c r="O72" s="18" t="n">
        <v>397.26229727</v>
      </c>
      <c r="P72" s="20" t="n">
        <v>19.0006931</v>
      </c>
      <c r="Q72" s="18" t="s">
        <v>182</v>
      </c>
      <c r="R72" s="20" t="s">
        <v>182</v>
      </c>
      <c r="S72" s="18" t="s">
        <v>182</v>
      </c>
      <c r="T72" s="20" t="s">
        <v>182</v>
      </c>
      <c r="U72" s="18" t="s">
        <v>182</v>
      </c>
      <c r="V72" s="20" t="s">
        <v>182</v>
      </c>
      <c r="W72" s="18" t="n">
        <v>483.24076838</v>
      </c>
      <c r="X72" s="20" t="n">
        <v>19.6409533</v>
      </c>
    </row>
    <row r="73" spans="1:24">
      <c r="A73" s="15" t="s">
        <v>248</v>
      </c>
      <c r="B73" s="17" t="n">
        <v>8249</v>
      </c>
      <c r="C73" s="18">
        <f>(244.0/B73*100)</f>
        <v/>
      </c>
      <c r="D73" s="19" t="n">
        <v>8005</v>
      </c>
      <c r="E73" s="18" t="n">
        <v>419.63984629</v>
      </c>
      <c r="F73" s="20" t="n">
        <v>4.50480258</v>
      </c>
      <c r="G73" s="18" t="n">
        <v>417.64309882</v>
      </c>
      <c r="H73" s="20" t="n">
        <v>4.23949319</v>
      </c>
      <c r="I73" s="18" t="n">
        <v>417.47586301</v>
      </c>
      <c r="J73" s="20" t="n">
        <v>3.66961932</v>
      </c>
      <c r="K73" s="18" t="n">
        <v>418.40216238</v>
      </c>
      <c r="L73" s="20" t="n">
        <v>3.91182569</v>
      </c>
      <c r="M73" s="18" t="n">
        <v>419.1648124</v>
      </c>
      <c r="N73" s="20" t="n">
        <v>6.00154849</v>
      </c>
      <c r="O73" s="18" t="n">
        <v>373.56292305</v>
      </c>
      <c r="P73" s="20" t="n">
        <v>8.33863586</v>
      </c>
      <c r="Q73" s="18" t="s">
        <v>182</v>
      </c>
      <c r="R73" s="20" t="s">
        <v>182</v>
      </c>
      <c r="S73" s="18" t="s">
        <v>182</v>
      </c>
      <c r="T73" s="20" t="s">
        <v>182</v>
      </c>
      <c r="U73" s="18" t="s">
        <v>182</v>
      </c>
      <c r="V73" s="20" t="s">
        <v>182</v>
      </c>
      <c r="W73" s="18" t="n">
        <v>376.28320368</v>
      </c>
      <c r="X73" s="20" t="n">
        <v>8.33199931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(285.0/B77*100)</f>
        <v/>
      </c>
      <c r="D77" s="19" t="n">
        <v>5777</v>
      </c>
      <c r="E77" s="18" t="n">
        <v>438.53749647</v>
      </c>
      <c r="F77" s="20" t="n">
        <v>3.12393435</v>
      </c>
      <c r="G77" s="18" t="n">
        <v>433.73520868</v>
      </c>
      <c r="H77" s="20" t="n">
        <v>5.03920618</v>
      </c>
      <c r="I77" s="18" t="n">
        <v>447.86234526</v>
      </c>
      <c r="J77" s="20" t="n">
        <v>5.16168</v>
      </c>
      <c r="K77" s="18" t="n">
        <v>422.69651013</v>
      </c>
      <c r="L77" s="20" t="n">
        <v>4.39848429</v>
      </c>
      <c r="M77" s="18" t="n">
        <v>403.04732278</v>
      </c>
      <c r="N77" s="20" t="n">
        <v>5.93246193</v>
      </c>
      <c r="O77" s="18" t="n">
        <v>351.09429102</v>
      </c>
      <c r="P77" s="20" t="n">
        <v>14.79109672</v>
      </c>
      <c r="Q77" s="18" t="s">
        <v>182</v>
      </c>
      <c r="R77" s="20" t="s">
        <v>182</v>
      </c>
      <c r="S77" s="18" t="s">
        <v>182</v>
      </c>
      <c r="T77" s="20" t="s">
        <v>182</v>
      </c>
      <c r="U77" s="18" t="s">
        <v>182</v>
      </c>
      <c r="V77" s="20" t="s">
        <v>182</v>
      </c>
      <c r="W77" s="18" t="n">
        <v>369.56454809</v>
      </c>
      <c r="X77" s="20" t="n">
        <v>3.89390543</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331</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479.94130494</v>
      </c>
      <c r="F7" s="20" t="n">
        <v>2.57675986</v>
      </c>
      <c r="G7" s="18" t="n">
        <v>514.42587245</v>
      </c>
      <c r="H7" s="20" t="n">
        <v>2.55931596</v>
      </c>
      <c r="I7" s="18" t="n">
        <v>508.6993813</v>
      </c>
      <c r="J7" s="20" t="n">
        <v>2.77201687</v>
      </c>
      <c r="K7" s="18" t="n">
        <v>497.84096157</v>
      </c>
      <c r="L7" s="20" t="n">
        <v>3.51603771</v>
      </c>
      <c r="M7" s="18" t="n">
        <v>491.3827182</v>
      </c>
      <c r="N7" s="20" t="n">
        <v>5.49656067</v>
      </c>
      <c r="O7" s="18" t="n">
        <v>388.11866311</v>
      </c>
      <c r="P7" s="20" t="n">
        <v>15.08149247</v>
      </c>
      <c r="Q7" s="18" t="s">
        <v>182</v>
      </c>
      <c r="R7" s="20" t="s">
        <v>182</v>
      </c>
      <c r="S7" s="18" t="s">
        <v>182</v>
      </c>
      <c r="T7" s="20" t="s">
        <v>182</v>
      </c>
      <c r="U7" s="18" t="s">
        <v>182</v>
      </c>
      <c r="V7" s="20" t="s">
        <v>182</v>
      </c>
      <c r="W7" s="18" t="n">
        <v>456.91157732</v>
      </c>
      <c r="X7" s="20" t="n">
        <v>5.3518894</v>
      </c>
    </row>
    <row r="8" spans="1:24">
      <c r="A8" s="15" t="s">
        <v>183</v>
      </c>
      <c r="B8" s="17" t="n">
        <v>7007</v>
      </c>
      <c r="C8" s="18">
        <f>(169.0/B8*100)</f>
        <v/>
      </c>
      <c r="D8" s="19" t="n">
        <v>6838</v>
      </c>
      <c r="E8" s="18" t="n">
        <v>506.42471896</v>
      </c>
      <c r="F8" s="20" t="n">
        <v>3.33255118</v>
      </c>
      <c r="G8" s="18" t="n">
        <v>521.71568088</v>
      </c>
      <c r="H8" s="20" t="n">
        <v>3.64701383</v>
      </c>
      <c r="I8" s="18" t="n">
        <v>496.15639018</v>
      </c>
      <c r="J8" s="20" t="n">
        <v>4.5202934</v>
      </c>
      <c r="K8" s="18" t="n">
        <v>482.24662841</v>
      </c>
      <c r="L8" s="20" t="n">
        <v>7.84390654</v>
      </c>
      <c r="M8" s="18" t="n">
        <v>459.70816176</v>
      </c>
      <c r="N8" s="20" t="n">
        <v>8.288639829999999</v>
      </c>
      <c r="O8" s="18" t="n">
        <v>431.33135579</v>
      </c>
      <c r="P8" s="20" t="n">
        <v>28.63360248</v>
      </c>
      <c r="Q8" s="18" t="s">
        <v>182</v>
      </c>
      <c r="R8" s="20" t="s">
        <v>182</v>
      </c>
      <c r="S8" s="18" t="n">
        <v>301.63126691</v>
      </c>
      <c r="T8" s="20" t="n">
        <v>25.14921031</v>
      </c>
      <c r="U8" s="18" t="s">
        <v>182</v>
      </c>
      <c r="V8" s="20" t="s">
        <v>182</v>
      </c>
      <c r="W8" s="18" t="n">
        <v>427.88520389</v>
      </c>
      <c r="X8" s="20" t="n">
        <v>5.78025398</v>
      </c>
    </row>
    <row r="9" spans="1:24">
      <c r="A9" s="15" t="s">
        <v>184</v>
      </c>
      <c r="B9" s="17" t="n">
        <v>9651</v>
      </c>
      <c r="C9" s="18">
        <f>(568.0/B9*100)</f>
        <v/>
      </c>
      <c r="D9" s="19" t="n">
        <v>9083</v>
      </c>
      <c r="E9" s="18" t="n">
        <v>520.54988298</v>
      </c>
      <c r="F9" s="20" t="n">
        <v>2.81449602</v>
      </c>
      <c r="G9" s="18" t="n">
        <v>543.41148172</v>
      </c>
      <c r="H9" s="20" t="n">
        <v>2.94455427</v>
      </c>
      <c r="I9" s="18" t="n">
        <v>508.03742841</v>
      </c>
      <c r="J9" s="20" t="n">
        <v>4.74092758</v>
      </c>
      <c r="K9" s="18" t="n">
        <v>487.90116125</v>
      </c>
      <c r="L9" s="20" t="n">
        <v>5.22875647</v>
      </c>
      <c r="M9" s="18" t="n">
        <v>456.38588964</v>
      </c>
      <c r="N9" s="20" t="n">
        <v>6.09859926</v>
      </c>
      <c r="O9" s="18" t="n">
        <v>434.12804464</v>
      </c>
      <c r="P9" s="20" t="n">
        <v>42.04427122</v>
      </c>
      <c r="Q9" s="18" t="s">
        <v>182</v>
      </c>
      <c r="R9" s="20" t="s">
        <v>182</v>
      </c>
      <c r="S9" s="18" t="n">
        <v>357.98454354</v>
      </c>
      <c r="T9" s="20" t="n">
        <v>11.51846445</v>
      </c>
      <c r="U9" s="18" t="s">
        <v>182</v>
      </c>
      <c r="V9" s="20" t="s">
        <v>182</v>
      </c>
      <c r="W9" s="18" t="n">
        <v>433.66813249</v>
      </c>
      <c r="X9" s="20" t="n">
        <v>5.19142661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(125.0/B11*100)</f>
        <v/>
      </c>
      <c r="D11" s="19" t="n">
        <v>6928</v>
      </c>
      <c r="E11" s="18" t="n">
        <v>422.64440854</v>
      </c>
      <c r="F11" s="20" t="n">
        <v>3.22190033</v>
      </c>
      <c r="G11" s="18" t="n">
        <v>447.61647252</v>
      </c>
      <c r="H11" s="20" t="n">
        <v>3.23144898</v>
      </c>
      <c r="I11" s="18" t="n">
        <v>421.8119194</v>
      </c>
      <c r="J11" s="20" t="n">
        <v>5.27670002</v>
      </c>
      <c r="K11" s="18" t="n">
        <v>399.41816717</v>
      </c>
      <c r="L11" s="20" t="n">
        <v>6.47935937</v>
      </c>
      <c r="M11" s="18" t="n">
        <v>402.71916296</v>
      </c>
      <c r="N11" s="20" t="n">
        <v>7.91707704</v>
      </c>
      <c r="O11" s="18" t="n">
        <v>327.62067624</v>
      </c>
      <c r="P11" s="20" t="n">
        <v>23.85874784</v>
      </c>
      <c r="Q11" s="18" t="s">
        <v>182</v>
      </c>
      <c r="R11" s="20" t="s">
        <v>182</v>
      </c>
      <c r="S11" s="18" t="s">
        <v>182</v>
      </c>
      <c r="T11" s="20" t="s">
        <v>182</v>
      </c>
      <c r="U11" s="18" t="s">
        <v>182</v>
      </c>
      <c r="V11" s="20" t="s">
        <v>182</v>
      </c>
      <c r="W11" s="18" t="n">
        <v>384.91937067</v>
      </c>
      <c r="X11" s="20" t="n">
        <v>6.20801524</v>
      </c>
    </row>
    <row r="12" spans="1:24">
      <c r="A12" s="15" t="s">
        <v>187</v>
      </c>
      <c r="B12" s="17" t="n">
        <v>6894</v>
      </c>
      <c r="C12" s="18">
        <f>(127.0/B12*100)</f>
        <v/>
      </c>
      <c r="D12" s="19" t="n">
        <v>6767</v>
      </c>
      <c r="E12" s="18" t="n">
        <v>500.77836331</v>
      </c>
      <c r="F12" s="20" t="n">
        <v>2.65620048</v>
      </c>
      <c r="G12" s="18" t="n">
        <v>517.21416262</v>
      </c>
      <c r="H12" s="20" t="n">
        <v>3.02828718</v>
      </c>
      <c r="I12" s="18" t="n">
        <v>494.55992555</v>
      </c>
      <c r="J12" s="20" t="n">
        <v>3.85679153</v>
      </c>
      <c r="K12" s="18" t="n">
        <v>474.61483311</v>
      </c>
      <c r="L12" s="20" t="n">
        <v>5.59156611</v>
      </c>
      <c r="M12" s="18" t="n">
        <v>472.1244887</v>
      </c>
      <c r="N12" s="20" t="n">
        <v>6.4850484</v>
      </c>
      <c r="O12" s="18" t="n">
        <v>428.30653466</v>
      </c>
      <c r="P12" s="20" t="n">
        <v>25.45177241</v>
      </c>
      <c r="Q12" s="18" t="s">
        <v>182</v>
      </c>
      <c r="R12" s="20" t="s">
        <v>182</v>
      </c>
      <c r="S12" s="18" t="n">
        <v>340.98506961</v>
      </c>
      <c r="T12" s="20" t="n">
        <v>12.52444664</v>
      </c>
      <c r="U12" s="18" t="s">
        <v>182</v>
      </c>
      <c r="V12" s="20" t="s">
        <v>182</v>
      </c>
      <c r="W12" s="18" t="n">
        <v>423.55768415</v>
      </c>
      <c r="X12" s="20" t="n">
        <v>5.73413762</v>
      </c>
    </row>
    <row r="13" spans="1:24">
      <c r="A13" s="15" t="s">
        <v>188</v>
      </c>
      <c r="B13" s="17" t="n">
        <v>7161</v>
      </c>
      <c r="C13" s="18">
        <f>(329.0/B13*100)</f>
        <v/>
      </c>
      <c r="D13" s="19" t="n">
        <v>6832</v>
      </c>
      <c r="E13" s="18" t="n">
        <v>524.58274181</v>
      </c>
      <c r="F13" s="20" t="n">
        <v>2.70927799</v>
      </c>
      <c r="G13" s="18" t="n">
        <v>531.17663953</v>
      </c>
      <c r="H13" s="20" t="n">
        <v>2.8331385</v>
      </c>
      <c r="I13" s="18" t="n">
        <v>518.46967735</v>
      </c>
      <c r="J13" s="20" t="n">
        <v>4.20276459</v>
      </c>
      <c r="K13" s="18" t="n">
        <v>490.31925457</v>
      </c>
      <c r="L13" s="20" t="n">
        <v>6.46502438</v>
      </c>
      <c r="M13" s="18" t="n">
        <v>463.6090923</v>
      </c>
      <c r="N13" s="20" t="n">
        <v>7.57831912</v>
      </c>
      <c r="O13" s="18" t="n">
        <v>403.46505939</v>
      </c>
      <c r="P13" s="20" t="n">
        <v>16.7949963</v>
      </c>
      <c r="Q13" s="18" t="s">
        <v>182</v>
      </c>
      <c r="R13" s="20" t="s">
        <v>182</v>
      </c>
      <c r="S13" s="18" t="n">
        <v>447.51533769</v>
      </c>
      <c r="T13" s="20" t="n">
        <v>5.97365007</v>
      </c>
      <c r="U13" s="18" t="s">
        <v>182</v>
      </c>
      <c r="V13" s="20" t="s">
        <v>182</v>
      </c>
      <c r="W13" s="18" t="n">
        <v>440.34862332</v>
      </c>
      <c r="X13" s="20" t="n">
        <v>5.0802325</v>
      </c>
    </row>
    <row r="14" spans="1:24">
      <c r="A14" s="15" t="s">
        <v>189</v>
      </c>
      <c r="B14" s="17" t="n">
        <v>5587</v>
      </c>
      <c r="C14" s="18">
        <f>(197.0/B14*100)</f>
        <v/>
      </c>
      <c r="D14" s="19" t="n">
        <v>5390</v>
      </c>
      <c r="E14" s="18" t="n">
        <v>522.2959181799999</v>
      </c>
      <c r="F14" s="20" t="n">
        <v>3.00145455</v>
      </c>
      <c r="G14" s="18" t="n">
        <v>539.2665022899999</v>
      </c>
      <c r="H14" s="20" t="n">
        <v>2.81512717</v>
      </c>
      <c r="I14" s="18" t="n">
        <v>514.94263232</v>
      </c>
      <c r="J14" s="20" t="n">
        <v>3.85444401</v>
      </c>
      <c r="K14" s="18" t="n">
        <v>492.39003696</v>
      </c>
      <c r="L14" s="20" t="n">
        <v>5.37390919</v>
      </c>
      <c r="M14" s="18" t="n">
        <v>472.55701635</v>
      </c>
      <c r="N14" s="20" t="n">
        <v>5.64910493</v>
      </c>
      <c r="O14" s="18" t="n">
        <v>422.7798821</v>
      </c>
      <c r="P14" s="20" t="n">
        <v>14.90176457</v>
      </c>
      <c r="Q14" s="18" t="s">
        <v>182</v>
      </c>
      <c r="R14" s="20" t="s">
        <v>182</v>
      </c>
      <c r="S14" s="18" t="s">
        <v>182</v>
      </c>
      <c r="T14" s="20" t="s">
        <v>182</v>
      </c>
      <c r="U14" s="18" t="s">
        <v>182</v>
      </c>
      <c r="V14" s="20" t="s">
        <v>182</v>
      </c>
      <c r="W14" s="18" t="n">
        <v>469.10554231</v>
      </c>
      <c r="X14" s="20" t="n">
        <v>7.88955503</v>
      </c>
    </row>
    <row r="15" spans="1:24">
      <c r="A15" s="15" t="s">
        <v>190</v>
      </c>
      <c r="B15" s="17" t="n">
        <v>5882</v>
      </c>
      <c r="C15" s="18">
        <f>(151.0/B15*100)</f>
        <v/>
      </c>
      <c r="D15" s="19" t="n">
        <v>5731</v>
      </c>
      <c r="E15" s="18" t="n">
        <v>518.38817514</v>
      </c>
      <c r="F15" s="20" t="n">
        <v>2.5808225</v>
      </c>
      <c r="G15" s="18" t="n">
        <v>528.6325068</v>
      </c>
      <c r="H15" s="20" t="n">
        <v>3.08955113</v>
      </c>
      <c r="I15" s="18" t="n">
        <v>490.58834816</v>
      </c>
      <c r="J15" s="20" t="n">
        <v>4.68177727</v>
      </c>
      <c r="K15" s="18" t="n">
        <v>460.42794585</v>
      </c>
      <c r="L15" s="20" t="n">
        <v>7.85918428</v>
      </c>
      <c r="M15" s="18" t="n">
        <v>479.20110795</v>
      </c>
      <c r="N15" s="20" t="n">
        <v>8.5846619</v>
      </c>
      <c r="O15" s="18" t="n">
        <v>390.64671061</v>
      </c>
      <c r="P15" s="20" t="n">
        <v>25.21597104</v>
      </c>
      <c r="Q15" s="18" t="s">
        <v>182</v>
      </c>
      <c r="R15" s="20" t="s">
        <v>182</v>
      </c>
      <c r="S15" s="18" t="n">
        <v>368.85220715</v>
      </c>
      <c r="T15" s="20" t="n">
        <v>14.5875493</v>
      </c>
      <c r="U15" s="18" t="s">
        <v>182</v>
      </c>
      <c r="V15" s="20" t="s">
        <v>182</v>
      </c>
      <c r="W15" s="18" t="n">
        <v>454.42854585</v>
      </c>
      <c r="X15" s="20" t="n">
        <v>6.52102406</v>
      </c>
    </row>
    <row r="16" spans="1:24">
      <c r="A16" s="15" t="s">
        <v>191</v>
      </c>
      <c r="B16" s="17" t="n">
        <v>6108</v>
      </c>
      <c r="C16" s="18">
        <f>(264.0/B16*100)</f>
        <v/>
      </c>
      <c r="D16" s="19" t="n">
        <v>5844</v>
      </c>
      <c r="E16" s="18" t="n">
        <v>508.36005982</v>
      </c>
      <c r="F16" s="20" t="n">
        <v>2.49700541</v>
      </c>
      <c r="G16" s="18" t="n">
        <v>526.76845464</v>
      </c>
      <c r="H16" s="20" t="n">
        <v>3.52475257</v>
      </c>
      <c r="I16" s="18" t="n">
        <v>490.88445605</v>
      </c>
      <c r="J16" s="20" t="n">
        <v>6.12849825</v>
      </c>
      <c r="K16" s="18" t="n">
        <v>454.35079665</v>
      </c>
      <c r="L16" s="20" t="n">
        <v>7.47766141</v>
      </c>
      <c r="M16" s="18" t="n">
        <v>447.43440011</v>
      </c>
      <c r="N16" s="20" t="n">
        <v>7.8521734</v>
      </c>
      <c r="O16" s="18" t="n">
        <v>357.17090442</v>
      </c>
      <c r="P16" s="20" t="n">
        <v>17.03892866</v>
      </c>
      <c r="Q16" s="18" t="s">
        <v>182</v>
      </c>
      <c r="R16" s="20" t="s">
        <v>182</v>
      </c>
      <c r="S16" s="18" t="s">
        <v>182</v>
      </c>
      <c r="T16" s="20" t="s">
        <v>182</v>
      </c>
      <c r="U16" s="18" t="s">
        <v>182</v>
      </c>
      <c r="V16" s="20" t="s">
        <v>182</v>
      </c>
      <c r="W16" s="18" t="n">
        <v>412.83523571</v>
      </c>
      <c r="X16" s="20" t="n">
        <v>5.62326554</v>
      </c>
    </row>
    <row r="17" spans="1:24">
      <c r="A17" s="15" t="s">
        <v>192</v>
      </c>
      <c r="B17" s="17" t="n">
        <v>6504</v>
      </c>
      <c r="C17" s="18">
        <f>(794.0/B17*100)</f>
        <v/>
      </c>
      <c r="D17" s="19" t="n">
        <v>5710</v>
      </c>
      <c r="E17" s="18" t="n">
        <v>516.32396284</v>
      </c>
      <c r="F17" s="20" t="n">
        <v>2.82241741</v>
      </c>
      <c r="G17" s="18" t="n">
        <v>533.3534224700001</v>
      </c>
      <c r="H17" s="20" t="n">
        <v>4.05978764</v>
      </c>
      <c r="I17" s="18" t="n">
        <v>487.58047406</v>
      </c>
      <c r="J17" s="20" t="n">
        <v>7.1120222</v>
      </c>
      <c r="K17" s="18" t="n">
        <v>477.37118983</v>
      </c>
      <c r="L17" s="20" t="n">
        <v>9.35128111</v>
      </c>
      <c r="M17" s="18" t="n">
        <v>437.78156595</v>
      </c>
      <c r="N17" s="20" t="n">
        <v>16.25232776</v>
      </c>
      <c r="O17" s="18" t="s">
        <v>182</v>
      </c>
      <c r="P17" s="20" t="s">
        <v>182</v>
      </c>
      <c r="Q17" s="18" t="s">
        <v>182</v>
      </c>
      <c r="R17" s="20" t="s">
        <v>182</v>
      </c>
      <c r="S17" s="18" t="n">
        <v>362.96139732</v>
      </c>
      <c r="T17" s="20" t="n">
        <v>12.64520278</v>
      </c>
      <c r="U17" s="18" t="s">
        <v>182</v>
      </c>
      <c r="V17" s="20" t="s">
        <v>182</v>
      </c>
      <c r="W17" s="18" t="n">
        <v>451.19156151</v>
      </c>
      <c r="X17" s="20" t="n">
        <v>8.16403685</v>
      </c>
    </row>
    <row r="18" spans="1:24">
      <c r="A18" s="15" t="s">
        <v>193</v>
      </c>
      <c r="B18" s="17" t="n">
        <v>5532</v>
      </c>
      <c r="C18" s="18">
        <f>(40.0/B18*100)</f>
        <v/>
      </c>
      <c r="D18" s="19" t="n">
        <v>5492</v>
      </c>
      <c r="E18" s="18" t="n">
        <v>470.56571552</v>
      </c>
      <c r="F18" s="20" t="n">
        <v>3.36265817</v>
      </c>
      <c r="G18" s="18" t="n">
        <v>470.50417005</v>
      </c>
      <c r="H18" s="20" t="n">
        <v>5.5430646</v>
      </c>
      <c r="I18" s="18" t="n">
        <v>450.61890808</v>
      </c>
      <c r="J18" s="20" t="n">
        <v>6.01863723</v>
      </c>
      <c r="K18" s="18" t="n">
        <v>434.64692505</v>
      </c>
      <c r="L18" s="20" t="n">
        <v>6.7371834</v>
      </c>
      <c r="M18" s="18" t="n">
        <v>432.63291913</v>
      </c>
      <c r="N18" s="20" t="n">
        <v>6.54278659</v>
      </c>
      <c r="O18" s="18" t="n">
        <v>358.73236946</v>
      </c>
      <c r="P18" s="20" t="n">
        <v>16.39771243</v>
      </c>
      <c r="Q18" s="18" t="s">
        <v>182</v>
      </c>
      <c r="R18" s="20" t="s">
        <v>182</v>
      </c>
      <c r="S18" s="18" t="s">
        <v>182</v>
      </c>
      <c r="T18" s="20" t="s">
        <v>182</v>
      </c>
      <c r="U18" s="18" t="s">
        <v>182</v>
      </c>
      <c r="V18" s="20" t="s">
        <v>182</v>
      </c>
      <c r="W18" s="18" t="n">
        <v>402.88881153</v>
      </c>
      <c r="X18" s="20" t="n">
        <v>6.73454862</v>
      </c>
    </row>
    <row r="19" spans="1:24">
      <c r="A19" s="15" t="s">
        <v>194</v>
      </c>
      <c r="B19" s="17" t="n">
        <v>5658</v>
      </c>
      <c r="C19" s="18">
        <f>(154.0/B19*100)</f>
        <v/>
      </c>
      <c r="D19" s="19" t="n">
        <v>5504</v>
      </c>
      <c r="E19" s="18" t="n">
        <v>491.53838785</v>
      </c>
      <c r="F19" s="20" t="n">
        <v>3.49413953</v>
      </c>
      <c r="G19" s="18" t="n">
        <v>502.42039345</v>
      </c>
      <c r="H19" s="20" t="n">
        <v>3.59018705</v>
      </c>
      <c r="I19" s="18" t="n">
        <v>465.74058839</v>
      </c>
      <c r="J19" s="20" t="n">
        <v>4.76628408</v>
      </c>
      <c r="K19" s="18" t="n">
        <v>442.09253551</v>
      </c>
      <c r="L19" s="20" t="n">
        <v>4.3799977</v>
      </c>
      <c r="M19" s="18" t="n">
        <v>435.46085082</v>
      </c>
      <c r="N19" s="20" t="n">
        <v>7.34323207</v>
      </c>
      <c r="O19" s="18" t="n">
        <v>385.76858232</v>
      </c>
      <c r="P19" s="20" t="n">
        <v>18.33358349</v>
      </c>
      <c r="Q19" s="18" t="s">
        <v>182</v>
      </c>
      <c r="R19" s="20" t="s">
        <v>182</v>
      </c>
      <c r="S19" s="18" t="s">
        <v>182</v>
      </c>
      <c r="T19" s="20" t="s">
        <v>182</v>
      </c>
      <c r="U19" s="18" t="s">
        <v>182</v>
      </c>
      <c r="V19" s="20" t="s">
        <v>182</v>
      </c>
      <c r="W19" s="18" t="n">
        <v>402.96641107</v>
      </c>
      <c r="X19" s="20" t="n">
        <v>7.1152394</v>
      </c>
    </row>
    <row r="20" spans="1:24">
      <c r="A20" s="15" t="s">
        <v>195</v>
      </c>
      <c r="B20" s="17" t="n">
        <v>3371</v>
      </c>
      <c r="C20" s="18">
        <f>(81.0/B20*100)</f>
        <v/>
      </c>
      <c r="D20" s="19" t="n">
        <v>3290</v>
      </c>
      <c r="E20" s="18" t="n">
        <v>497.53594297</v>
      </c>
      <c r="F20" s="20" t="n">
        <v>3.06165771</v>
      </c>
      <c r="G20" s="18" t="n">
        <v>502.55045604</v>
      </c>
      <c r="H20" s="20" t="n">
        <v>3.41490113</v>
      </c>
      <c r="I20" s="18" t="n">
        <v>481.12293627</v>
      </c>
      <c r="J20" s="20" t="n">
        <v>4.49459453</v>
      </c>
      <c r="K20" s="18" t="n">
        <v>461.38628832</v>
      </c>
      <c r="L20" s="20" t="n">
        <v>9.35148074</v>
      </c>
      <c r="M20" s="18" t="n">
        <v>444.89143674</v>
      </c>
      <c r="N20" s="20" t="n">
        <v>12.12560573</v>
      </c>
      <c r="O20" s="18" t="s">
        <v>182</v>
      </c>
      <c r="P20" s="20" t="s">
        <v>182</v>
      </c>
      <c r="Q20" s="18" t="s">
        <v>182</v>
      </c>
      <c r="R20" s="20" t="s">
        <v>182</v>
      </c>
      <c r="S20" s="18" t="s">
        <v>182</v>
      </c>
      <c r="T20" s="20" t="s">
        <v>182</v>
      </c>
      <c r="U20" s="18" t="s">
        <v>182</v>
      </c>
      <c r="V20" s="20" t="s">
        <v>182</v>
      </c>
      <c r="W20" s="18" t="n">
        <v>424.81386297</v>
      </c>
      <c r="X20" s="20" t="n">
        <v>9.06790333</v>
      </c>
    </row>
    <row r="21" spans="1:24">
      <c r="A21" s="15" t="s">
        <v>196</v>
      </c>
      <c r="B21" s="17" t="n">
        <v>5741</v>
      </c>
      <c r="C21" s="18">
        <f>(81.0/B21*100)</f>
        <v/>
      </c>
      <c r="D21" s="19" t="n">
        <v>5660</v>
      </c>
      <c r="E21" s="18" t="n">
        <v>505.76343609</v>
      </c>
      <c r="F21" s="20" t="n">
        <v>2.13872454</v>
      </c>
      <c r="G21" s="18" t="n">
        <v>517.04161216</v>
      </c>
      <c r="H21" s="20" t="n">
        <v>3.33063368</v>
      </c>
      <c r="I21" s="18" t="n">
        <v>498.45034871</v>
      </c>
      <c r="J21" s="20" t="n">
        <v>4.70673077</v>
      </c>
      <c r="K21" s="18" t="n">
        <v>472.45590633</v>
      </c>
      <c r="L21" s="20" t="n">
        <v>9.854468689999999</v>
      </c>
      <c r="M21" s="18" t="n">
        <v>429.49535035</v>
      </c>
      <c r="N21" s="20" t="n">
        <v>8.982787760000001</v>
      </c>
      <c r="O21" s="18" t="n">
        <v>424.8487347</v>
      </c>
      <c r="P21" s="20" t="n">
        <v>29.04056888</v>
      </c>
      <c r="Q21" s="18" t="s">
        <v>182</v>
      </c>
      <c r="R21" s="20" t="s">
        <v>182</v>
      </c>
      <c r="S21" s="18" t="s">
        <v>182</v>
      </c>
      <c r="T21" s="20" t="s">
        <v>182</v>
      </c>
      <c r="U21" s="18" t="s">
        <v>182</v>
      </c>
      <c r="V21" s="20" t="s">
        <v>182</v>
      </c>
      <c r="W21" s="18" t="n">
        <v>464.44271364</v>
      </c>
      <c r="X21" s="20" t="n">
        <v>7.46537709</v>
      </c>
    </row>
    <row r="22" spans="1:24">
      <c r="A22" s="15" t="s">
        <v>197</v>
      </c>
      <c r="B22" s="17" t="n">
        <v>6598</v>
      </c>
      <c r="C22" s="18">
        <f>(102.0/B22*100)</f>
        <v/>
      </c>
      <c r="D22" s="19" t="n">
        <v>6496</v>
      </c>
      <c r="E22" s="18" t="n">
        <v>484.26116558</v>
      </c>
      <c r="F22" s="20" t="n">
        <v>5.90679497</v>
      </c>
      <c r="G22" s="18" t="n">
        <v>498.99625855</v>
      </c>
      <c r="H22" s="20" t="n">
        <v>4.01187235</v>
      </c>
      <c r="I22" s="18" t="n">
        <v>478.62416756</v>
      </c>
      <c r="J22" s="20" t="n">
        <v>6.07557003</v>
      </c>
      <c r="K22" s="18" t="n">
        <v>443.98603559</v>
      </c>
      <c r="L22" s="20" t="n">
        <v>6.75658493</v>
      </c>
      <c r="M22" s="18" t="n">
        <v>451.21693254</v>
      </c>
      <c r="N22" s="20" t="n">
        <v>8.330186980000001</v>
      </c>
      <c r="O22" s="18" t="n">
        <v>353.48150344</v>
      </c>
      <c r="P22" s="20" t="n">
        <v>10.04320883</v>
      </c>
      <c r="Q22" s="18" t="s">
        <v>182</v>
      </c>
      <c r="R22" s="20" t="s">
        <v>182</v>
      </c>
      <c r="S22" s="18" t="n">
        <v>465.3184081</v>
      </c>
      <c r="T22" s="20" t="n">
        <v>9.52311205</v>
      </c>
      <c r="U22" s="18" t="s">
        <v>182</v>
      </c>
      <c r="V22" s="20" t="s">
        <v>182</v>
      </c>
      <c r="W22" s="18" t="n">
        <v>390.09369101</v>
      </c>
      <c r="X22" s="20" t="n">
        <v>7.25974803</v>
      </c>
    </row>
    <row r="23" spans="1:24">
      <c r="A23" s="15" t="s">
        <v>198</v>
      </c>
      <c r="B23" s="17" t="n">
        <v>11583</v>
      </c>
      <c r="C23" s="18">
        <f>(522.0/B23*100)</f>
        <v/>
      </c>
      <c r="D23" s="19" t="n">
        <v>11061</v>
      </c>
      <c r="E23" s="18" t="n">
        <v>499.37514538</v>
      </c>
      <c r="F23" s="20" t="n">
        <v>3.29965667</v>
      </c>
      <c r="G23" s="18" t="n">
        <v>512.37563332</v>
      </c>
      <c r="H23" s="20" t="n">
        <v>4.46925291</v>
      </c>
      <c r="I23" s="18" t="n">
        <v>489.54331161</v>
      </c>
      <c r="J23" s="20" t="n">
        <v>5.21195107</v>
      </c>
      <c r="K23" s="18" t="n">
        <v>468.07763932</v>
      </c>
      <c r="L23" s="20" t="n">
        <v>5.78404274</v>
      </c>
      <c r="M23" s="18" t="n">
        <v>460.19160835</v>
      </c>
      <c r="N23" s="20" t="n">
        <v>8.43620862</v>
      </c>
      <c r="O23" s="18" t="n">
        <v>458.71026959</v>
      </c>
      <c r="P23" s="20" t="n">
        <v>19.55759787</v>
      </c>
      <c r="Q23" s="18" t="s">
        <v>182</v>
      </c>
      <c r="R23" s="20" t="s">
        <v>182</v>
      </c>
      <c r="S23" s="18" t="s">
        <v>182</v>
      </c>
      <c r="T23" s="20" t="s">
        <v>182</v>
      </c>
      <c r="U23" s="18" t="s">
        <v>182</v>
      </c>
      <c r="V23" s="20" t="s">
        <v>182</v>
      </c>
      <c r="W23" s="18" t="n">
        <v>440.64773692</v>
      </c>
      <c r="X23" s="20" t="n">
        <v>6.28371662</v>
      </c>
    </row>
    <row r="24" spans="1:24">
      <c r="A24" s="15" t="s">
        <v>199</v>
      </c>
      <c r="B24" s="17" t="n">
        <v>6647</v>
      </c>
      <c r="C24" s="18">
        <f>(20.0/B24*100)</f>
        <v/>
      </c>
      <c r="D24" s="19" t="n">
        <v>6627</v>
      </c>
      <c r="E24" s="18" t="n">
        <v>537.524463</v>
      </c>
      <c r="F24" s="20" t="n">
        <v>2.75617803</v>
      </c>
      <c r="G24" s="18" t="n">
        <v>503.23896799</v>
      </c>
      <c r="H24" s="20" t="n">
        <v>9.504503270000001</v>
      </c>
      <c r="I24" s="18" t="n">
        <v>520.33451657</v>
      </c>
      <c r="J24" s="20" t="n">
        <v>10.11036545</v>
      </c>
      <c r="K24" s="18" t="n">
        <v>488.47150118</v>
      </c>
      <c r="L24" s="20" t="n">
        <v>16.08078578</v>
      </c>
      <c r="M24" s="18" t="n">
        <v>506.71367047</v>
      </c>
      <c r="N24" s="20" t="n">
        <v>17.90621372</v>
      </c>
      <c r="O24" s="18" t="n">
        <v>437.355754</v>
      </c>
      <c r="P24" s="20" t="n">
        <v>17.09724105</v>
      </c>
      <c r="Q24" s="18" t="s">
        <v>182</v>
      </c>
      <c r="R24" s="20" t="s">
        <v>182</v>
      </c>
      <c r="S24" s="18" t="s">
        <v>182</v>
      </c>
      <c r="T24" s="20" t="s">
        <v>182</v>
      </c>
      <c r="U24" s="18" t="s">
        <v>182</v>
      </c>
      <c r="V24" s="20" t="s">
        <v>182</v>
      </c>
      <c r="W24" s="18" t="n">
        <v>465.62050446</v>
      </c>
      <c r="X24" s="20" t="n">
        <v>12.51254683</v>
      </c>
    </row>
    <row r="25" spans="1:24">
      <c r="A25" s="15" t="s">
        <v>200</v>
      </c>
      <c r="B25" s="17" t="n">
        <v>5581</v>
      </c>
      <c r="C25" s="18">
        <f>(28.0/B25*100)</f>
        <v/>
      </c>
      <c r="D25" s="19" t="n">
        <v>5553</v>
      </c>
      <c r="E25" s="18" t="n">
        <v>520.98444233</v>
      </c>
      <c r="F25" s="20" t="n">
        <v>4.18011892</v>
      </c>
      <c r="G25" s="18" t="n">
        <v>538.71586093</v>
      </c>
      <c r="H25" s="20" t="n">
        <v>4.08675166</v>
      </c>
      <c r="I25" s="18" t="n">
        <v>509.47525824</v>
      </c>
      <c r="J25" s="20" t="n">
        <v>6.30305486</v>
      </c>
      <c r="K25" s="18" t="n">
        <v>519.4179348</v>
      </c>
      <c r="L25" s="20" t="n">
        <v>12.25059651</v>
      </c>
      <c r="M25" s="18" t="n">
        <v>508.97147936</v>
      </c>
      <c r="N25" s="20" t="n">
        <v>22.9364806</v>
      </c>
      <c r="O25" s="18" t="n">
        <v>392.05635972</v>
      </c>
      <c r="P25" s="20" t="n">
        <v>35.90323828</v>
      </c>
      <c r="Q25" s="18" t="s">
        <v>182</v>
      </c>
      <c r="R25" s="20" t="s">
        <v>182</v>
      </c>
      <c r="S25" s="18" t="s">
        <v>182</v>
      </c>
      <c r="T25" s="20" t="s">
        <v>182</v>
      </c>
      <c r="U25" s="18" t="s">
        <v>182</v>
      </c>
      <c r="V25" s="20" t="s">
        <v>182</v>
      </c>
      <c r="W25" s="18" t="n">
        <v>466.13394775</v>
      </c>
      <c r="X25" s="20" t="n">
        <v>15.35346832</v>
      </c>
    </row>
    <row r="26" spans="1:24">
      <c r="A26" s="15" t="s">
        <v>201</v>
      </c>
      <c r="B26" s="17" t="n">
        <v>4869</v>
      </c>
      <c r="C26" s="18">
        <f>(102.0/B26*100)</f>
        <v/>
      </c>
      <c r="D26" s="19" t="n">
        <v>4767</v>
      </c>
      <c r="E26" s="18" t="n">
        <v>493.7715544</v>
      </c>
      <c r="F26" s="20" t="n">
        <v>3.07473744</v>
      </c>
      <c r="G26" s="18" t="n">
        <v>496.83409063</v>
      </c>
      <c r="H26" s="20" t="n">
        <v>2.92447872</v>
      </c>
      <c r="I26" s="18" t="n">
        <v>473.22569766</v>
      </c>
      <c r="J26" s="20" t="n">
        <v>4.00966339</v>
      </c>
      <c r="K26" s="18" t="n">
        <v>460.73956617</v>
      </c>
      <c r="L26" s="20" t="n">
        <v>4.60161314</v>
      </c>
      <c r="M26" s="18" t="n">
        <v>449.75995709</v>
      </c>
      <c r="N26" s="20" t="n">
        <v>5.44789098</v>
      </c>
      <c r="O26" s="18" t="s">
        <v>182</v>
      </c>
      <c r="P26" s="20" t="s">
        <v>182</v>
      </c>
      <c r="Q26" s="18" t="s">
        <v>182</v>
      </c>
      <c r="R26" s="20" t="s">
        <v>182</v>
      </c>
      <c r="S26" s="18" t="s">
        <v>182</v>
      </c>
      <c r="T26" s="20" t="s">
        <v>182</v>
      </c>
      <c r="U26" s="18" t="s">
        <v>182</v>
      </c>
      <c r="V26" s="20" t="s">
        <v>182</v>
      </c>
      <c r="W26" s="18" t="n">
        <v>433.91779187</v>
      </c>
      <c r="X26" s="20" t="n">
        <v>8.30674934</v>
      </c>
    </row>
    <row r="27" spans="1:24">
      <c r="A27" s="15" t="s">
        <v>202</v>
      </c>
      <c r="B27" s="17" t="n">
        <v>5299</v>
      </c>
      <c r="C27" s="18">
        <f>(186.0/B27*100)</f>
        <v/>
      </c>
      <c r="D27" s="19" t="n">
        <v>5113</v>
      </c>
      <c r="E27" s="18" t="n">
        <v>501.2369945</v>
      </c>
      <c r="F27" s="20" t="n">
        <v>2.27899759</v>
      </c>
      <c r="G27" s="18" t="n">
        <v>518.33808088</v>
      </c>
      <c r="H27" s="20" t="n">
        <v>3.17810985</v>
      </c>
      <c r="I27" s="18" t="n">
        <v>473.47111395</v>
      </c>
      <c r="J27" s="20" t="n">
        <v>4.8396943</v>
      </c>
      <c r="K27" s="18" t="n">
        <v>461.93440296</v>
      </c>
      <c r="L27" s="20" t="n">
        <v>5.26693852</v>
      </c>
      <c r="M27" s="18" t="n">
        <v>444.12128305</v>
      </c>
      <c r="N27" s="20" t="n">
        <v>8.6132978</v>
      </c>
      <c r="O27" s="18" t="n">
        <v>433.74807221</v>
      </c>
      <c r="P27" s="20" t="n">
        <v>14.3856779</v>
      </c>
      <c r="Q27" s="18" t="s">
        <v>182</v>
      </c>
      <c r="R27" s="20" t="s">
        <v>182</v>
      </c>
      <c r="S27" s="18" t="s">
        <v>182</v>
      </c>
      <c r="T27" s="20" t="s">
        <v>182</v>
      </c>
      <c r="U27" s="18" t="s">
        <v>182</v>
      </c>
      <c r="V27" s="20" t="s">
        <v>182</v>
      </c>
      <c r="W27" s="18" t="n">
        <v>419.48694108</v>
      </c>
      <c r="X27" s="20" t="n">
        <v>4.15679243</v>
      </c>
    </row>
    <row r="28" spans="1:24">
      <c r="A28" s="15" t="s">
        <v>203</v>
      </c>
      <c r="B28" s="17" t="n">
        <v>7568</v>
      </c>
      <c r="C28" s="18">
        <f>(135.0/B28*100)</f>
        <v/>
      </c>
      <c r="D28" s="19" t="n">
        <v>7433</v>
      </c>
      <c r="E28" s="18" t="n">
        <v>407.00936078</v>
      </c>
      <c r="F28" s="20" t="n">
        <v>2.67012288</v>
      </c>
      <c r="G28" s="18" t="n">
        <v>422.61044443</v>
      </c>
      <c r="H28" s="20" t="n">
        <v>3.1139457</v>
      </c>
      <c r="I28" s="18" t="n">
        <v>421.56008359</v>
      </c>
      <c r="J28" s="20" t="n">
        <v>4.08800258</v>
      </c>
      <c r="K28" s="18" t="n">
        <v>401.62786373</v>
      </c>
      <c r="L28" s="20" t="n">
        <v>4.76610424</v>
      </c>
      <c r="M28" s="18" t="n">
        <v>402.20728209</v>
      </c>
      <c r="N28" s="20" t="n">
        <v>7.507114</v>
      </c>
      <c r="O28" s="18" t="n">
        <v>331.61953229</v>
      </c>
      <c r="P28" s="20" t="n">
        <v>9.41278149</v>
      </c>
      <c r="Q28" s="18" t="s">
        <v>182</v>
      </c>
      <c r="R28" s="20" t="s">
        <v>182</v>
      </c>
      <c r="S28" s="18" t="s">
        <v>182</v>
      </c>
      <c r="T28" s="20" t="s">
        <v>182</v>
      </c>
      <c r="U28" s="18" t="s">
        <v>182</v>
      </c>
      <c r="V28" s="20" t="s">
        <v>182</v>
      </c>
      <c r="W28" s="18" t="n">
        <v>356.67308712</v>
      </c>
      <c r="X28" s="20" t="n">
        <v>9.064280549999999</v>
      </c>
    </row>
    <row r="29" spans="1:24">
      <c r="A29" s="15" t="s">
        <v>204</v>
      </c>
      <c r="B29" s="17" t="n">
        <v>5385</v>
      </c>
      <c r="C29" s="18">
        <f>(37.0/B29*100)</f>
        <v/>
      </c>
      <c r="D29" s="19" t="n">
        <v>5348</v>
      </c>
      <c r="E29" s="18" t="n">
        <v>505.79344303</v>
      </c>
      <c r="F29" s="20" t="n">
        <v>3.27210275</v>
      </c>
      <c r="G29" s="18" t="n">
        <v>539.52779924</v>
      </c>
      <c r="H29" s="20" t="n">
        <v>2.771796</v>
      </c>
      <c r="I29" s="18" t="n">
        <v>515.5057116200001</v>
      </c>
      <c r="J29" s="20" t="n">
        <v>4.36755041</v>
      </c>
      <c r="K29" s="18" t="n">
        <v>488.81602605</v>
      </c>
      <c r="L29" s="20" t="n">
        <v>7.71295929</v>
      </c>
      <c r="M29" s="18" t="n">
        <v>445.14841125</v>
      </c>
      <c r="N29" s="20" t="n">
        <v>9.546466110000001</v>
      </c>
      <c r="O29" s="18" t="n">
        <v>388.67614524</v>
      </c>
      <c r="P29" s="20" t="n">
        <v>42.43001082</v>
      </c>
      <c r="Q29" s="18" t="s">
        <v>182</v>
      </c>
      <c r="R29" s="20" t="s">
        <v>182</v>
      </c>
      <c r="S29" s="18" t="n">
        <v>335.3902018</v>
      </c>
      <c r="T29" s="20" t="n">
        <v>12.1685767</v>
      </c>
      <c r="U29" s="18" t="s">
        <v>182</v>
      </c>
      <c r="V29" s="20" t="s">
        <v>182</v>
      </c>
      <c r="W29" s="18" t="n">
        <v>441.53112037</v>
      </c>
      <c r="X29" s="20" t="n">
        <v>11.30899803</v>
      </c>
    </row>
    <row r="30" spans="1:24">
      <c r="A30" s="15" t="s">
        <v>205</v>
      </c>
      <c r="B30" s="17" t="n">
        <v>4520</v>
      </c>
      <c r="C30" s="18">
        <f>(577.0/B30*100)</f>
        <v/>
      </c>
      <c r="D30" s="19" t="n">
        <v>3943</v>
      </c>
      <c r="E30" s="18" t="n">
        <v>493.23569751</v>
      </c>
      <c r="F30" s="20" t="n">
        <v>4.02931042</v>
      </c>
      <c r="G30" s="18" t="n">
        <v>523.04124755</v>
      </c>
      <c r="H30" s="20" t="n">
        <v>3.72300409</v>
      </c>
      <c r="I30" s="18" t="n">
        <v>501.86710235</v>
      </c>
      <c r="J30" s="20" t="n">
        <v>3.99330522</v>
      </c>
      <c r="K30" s="18" t="n">
        <v>483.68564723</v>
      </c>
      <c r="L30" s="20" t="n">
        <v>4.75903333</v>
      </c>
      <c r="M30" s="18" t="n">
        <v>458.1726495</v>
      </c>
      <c r="N30" s="20" t="n">
        <v>7.85753915</v>
      </c>
      <c r="O30" s="18" t="n">
        <v>416.62079913</v>
      </c>
      <c r="P30" s="20" t="n">
        <v>23.35845308</v>
      </c>
      <c r="Q30" s="18" t="s">
        <v>182</v>
      </c>
      <c r="R30" s="20" t="s">
        <v>182</v>
      </c>
      <c r="S30" s="18" t="s">
        <v>182</v>
      </c>
      <c r="T30" s="20" t="s">
        <v>182</v>
      </c>
      <c r="U30" s="18" t="s">
        <v>182</v>
      </c>
      <c r="V30" s="20" t="s">
        <v>182</v>
      </c>
      <c r="W30" s="18" t="n">
        <v>434.20203492</v>
      </c>
      <c r="X30" s="20" t="n">
        <v>6.35258098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(17.0/B32*100)</f>
        <v/>
      </c>
      <c r="D32" s="19" t="n">
        <v>4461</v>
      </c>
      <c r="E32" s="18" t="n">
        <v>517.84819185</v>
      </c>
      <c r="F32" s="20" t="n">
        <v>2.75305137</v>
      </c>
      <c r="G32" s="18" t="n">
        <v>517.29276427</v>
      </c>
      <c r="H32" s="20" t="n">
        <v>3.75958771</v>
      </c>
      <c r="I32" s="18" t="n">
        <v>479.40353954</v>
      </c>
      <c r="J32" s="20" t="n">
        <v>4.73644996</v>
      </c>
      <c r="K32" s="18" t="n">
        <v>469.88756981</v>
      </c>
      <c r="L32" s="20" t="n">
        <v>5.54531473</v>
      </c>
      <c r="M32" s="18" t="n">
        <v>455.48730665</v>
      </c>
      <c r="N32" s="20" t="n">
        <v>6.88156953</v>
      </c>
      <c r="O32" s="18" t="n">
        <v>459.37468581</v>
      </c>
      <c r="P32" s="20" t="n">
        <v>28.13902873</v>
      </c>
      <c r="Q32" s="18" t="s">
        <v>182</v>
      </c>
      <c r="R32" s="20" t="s">
        <v>182</v>
      </c>
      <c r="S32" s="18" t="s">
        <v>182</v>
      </c>
      <c r="T32" s="20" t="s">
        <v>182</v>
      </c>
      <c r="U32" s="18" t="s">
        <v>182</v>
      </c>
      <c r="V32" s="20" t="s">
        <v>182</v>
      </c>
      <c r="W32" s="18" t="n">
        <v>444.88128432</v>
      </c>
      <c r="X32" s="20" t="n">
        <v>9.2682644</v>
      </c>
    </row>
    <row r="33" spans="1:24">
      <c r="A33" s="15" t="s">
        <v>208</v>
      </c>
      <c r="B33" s="17" t="n">
        <v>7325</v>
      </c>
      <c r="C33" s="18">
        <f>(246.0/B33*100)</f>
        <v/>
      </c>
      <c r="D33" s="19" t="n">
        <v>7079</v>
      </c>
      <c r="E33" s="18" t="n">
        <v>493.25852964</v>
      </c>
      <c r="F33" s="20" t="n">
        <v>4.94565143</v>
      </c>
      <c r="G33" s="18" t="n">
        <v>513.8403918499999</v>
      </c>
      <c r="H33" s="20" t="n">
        <v>3.16357359</v>
      </c>
      <c r="I33" s="18" t="n">
        <v>494.9141069</v>
      </c>
      <c r="J33" s="20" t="n">
        <v>3.95163484</v>
      </c>
      <c r="K33" s="18" t="n">
        <v>471.4435349</v>
      </c>
      <c r="L33" s="20" t="n">
        <v>5.71677291</v>
      </c>
      <c r="M33" s="18" t="n">
        <v>443.52278072</v>
      </c>
      <c r="N33" s="20" t="n">
        <v>7.41823903</v>
      </c>
      <c r="O33" s="18" t="n">
        <v>385.2957023</v>
      </c>
      <c r="P33" s="20" t="n">
        <v>29.52119482</v>
      </c>
      <c r="Q33" s="18" t="s">
        <v>182</v>
      </c>
      <c r="R33" s="20" t="s">
        <v>182</v>
      </c>
      <c r="S33" s="18" t="s">
        <v>182</v>
      </c>
      <c r="T33" s="20" t="s">
        <v>182</v>
      </c>
      <c r="U33" s="18" t="s">
        <v>182</v>
      </c>
      <c r="V33" s="20" t="s">
        <v>182</v>
      </c>
      <c r="W33" s="18" t="n">
        <v>428.52851022</v>
      </c>
      <c r="X33" s="20" t="n">
        <v>10.49858617</v>
      </c>
    </row>
    <row r="34" spans="1:24">
      <c r="A34" s="15" t="s">
        <v>209</v>
      </c>
      <c r="B34" s="17" t="n">
        <v>6350</v>
      </c>
      <c r="C34" s="18">
        <f>(87.0/B34*100)</f>
        <v/>
      </c>
      <c r="D34" s="19" t="n">
        <v>6263</v>
      </c>
      <c r="E34" s="18" t="n">
        <v>485.62434678</v>
      </c>
      <c r="F34" s="20" t="n">
        <v>2.94594275</v>
      </c>
      <c r="G34" s="18" t="n">
        <v>501.67656416</v>
      </c>
      <c r="H34" s="20" t="n">
        <v>3.60927181</v>
      </c>
      <c r="I34" s="18" t="n">
        <v>481.1477708</v>
      </c>
      <c r="J34" s="20" t="n">
        <v>4.69409081</v>
      </c>
      <c r="K34" s="18" t="n">
        <v>466.34370804</v>
      </c>
      <c r="L34" s="20" t="n">
        <v>5.70057182</v>
      </c>
      <c r="M34" s="18" t="n">
        <v>451.2695049</v>
      </c>
      <c r="N34" s="20" t="n">
        <v>6.17636904</v>
      </c>
      <c r="O34" s="18" t="n">
        <v>379.07328183</v>
      </c>
      <c r="P34" s="20" t="n">
        <v>14.0777645</v>
      </c>
      <c r="Q34" s="18" t="s">
        <v>182</v>
      </c>
      <c r="R34" s="20" t="s">
        <v>182</v>
      </c>
      <c r="S34" s="18" t="n">
        <v>336.51078337</v>
      </c>
      <c r="T34" s="20" t="n">
        <v>12.24828707</v>
      </c>
      <c r="U34" s="18" t="s">
        <v>182</v>
      </c>
      <c r="V34" s="20" t="s">
        <v>182</v>
      </c>
      <c r="W34" s="18" t="n">
        <v>408.21964234</v>
      </c>
      <c r="X34" s="20" t="n">
        <v>8.653425800000001</v>
      </c>
    </row>
    <row r="35" spans="1:24">
      <c r="A35" s="15" t="s">
        <v>210</v>
      </c>
      <c r="B35" s="17" t="n">
        <v>6406</v>
      </c>
      <c r="C35" s="18">
        <f>(76.0/B35*100)</f>
        <v/>
      </c>
      <c r="D35" s="19" t="n">
        <v>6330</v>
      </c>
      <c r="E35" s="18" t="n">
        <v>510.13796165</v>
      </c>
      <c r="F35" s="20" t="n">
        <v>3.09393147</v>
      </c>
      <c r="G35" s="18" t="n">
        <v>533.74648583</v>
      </c>
      <c r="H35" s="20" t="n">
        <v>2.57004544</v>
      </c>
      <c r="I35" s="18" t="n">
        <v>508.8524893</v>
      </c>
      <c r="J35" s="20" t="n">
        <v>3.67772335</v>
      </c>
      <c r="K35" s="18" t="n">
        <v>485.07236632</v>
      </c>
      <c r="L35" s="20" t="n">
        <v>6.47234275</v>
      </c>
      <c r="M35" s="18" t="n">
        <v>470.64297241</v>
      </c>
      <c r="N35" s="20" t="n">
        <v>7.64648605</v>
      </c>
      <c r="O35" s="18" t="n">
        <v>456.28947541</v>
      </c>
      <c r="P35" s="20" t="n">
        <v>18.93491365</v>
      </c>
      <c r="Q35" s="18" t="s">
        <v>182</v>
      </c>
      <c r="R35" s="20" t="s">
        <v>182</v>
      </c>
      <c r="S35" s="18" t="n">
        <v>349.78970242</v>
      </c>
      <c r="T35" s="20" t="n">
        <v>6.90672373</v>
      </c>
      <c r="U35" s="18" t="s">
        <v>182</v>
      </c>
      <c r="V35" s="20" t="s">
        <v>182</v>
      </c>
      <c r="W35" s="18" t="n">
        <v>451.0121711</v>
      </c>
      <c r="X35" s="20" t="n">
        <v>6.11388477</v>
      </c>
    </row>
    <row r="36" spans="1:24">
      <c r="A36" s="15" t="s">
        <v>211</v>
      </c>
      <c r="B36" s="17" t="n">
        <v>6736</v>
      </c>
      <c r="C36" s="18">
        <f>(54.0/B36*100)</f>
        <v/>
      </c>
      <c r="D36" s="19" t="n">
        <v>6682</v>
      </c>
      <c r="E36" s="18" t="n">
        <v>480.03140076</v>
      </c>
      <c r="F36" s="20" t="n">
        <v>3.22596493</v>
      </c>
      <c r="G36" s="18" t="n">
        <v>503.59936983</v>
      </c>
      <c r="H36" s="20" t="n">
        <v>2.57995958</v>
      </c>
      <c r="I36" s="18" t="n">
        <v>497.36875873</v>
      </c>
      <c r="J36" s="20" t="n">
        <v>3.52735733</v>
      </c>
      <c r="K36" s="18" t="n">
        <v>474.75737912</v>
      </c>
      <c r="L36" s="20" t="n">
        <v>6.17355859</v>
      </c>
      <c r="M36" s="18" t="n">
        <v>459.3906524</v>
      </c>
      <c r="N36" s="20" t="n">
        <v>8.14496007</v>
      </c>
      <c r="O36" s="18" t="n">
        <v>415.69116087</v>
      </c>
      <c r="P36" s="20" t="n">
        <v>19.29217902</v>
      </c>
      <c r="Q36" s="18" t="s">
        <v>182</v>
      </c>
      <c r="R36" s="20" t="s">
        <v>182</v>
      </c>
      <c r="S36" s="18" t="s">
        <v>182</v>
      </c>
      <c r="T36" s="20" t="s">
        <v>182</v>
      </c>
      <c r="U36" s="18" t="s">
        <v>182</v>
      </c>
      <c r="V36" s="20" t="s">
        <v>182</v>
      </c>
      <c r="W36" s="18" t="n">
        <v>428.15564145</v>
      </c>
      <c r="X36" s="20" t="n">
        <v>7.12925231</v>
      </c>
    </row>
    <row r="37" spans="1:24">
      <c r="A37" s="15" t="s">
        <v>212</v>
      </c>
      <c r="B37" s="17" t="n">
        <v>5458</v>
      </c>
      <c r="C37" s="18">
        <f>(271.0/B37*100)</f>
        <v/>
      </c>
      <c r="D37" s="19" t="n">
        <v>5187</v>
      </c>
      <c r="E37" s="18" t="n">
        <v>501.73015268</v>
      </c>
      <c r="F37" s="20" t="n">
        <v>4.47450039</v>
      </c>
      <c r="G37" s="18" t="n">
        <v>520.62080174</v>
      </c>
      <c r="H37" s="20" t="n">
        <v>3.57083321</v>
      </c>
      <c r="I37" s="18" t="n">
        <v>502.14979931</v>
      </c>
      <c r="J37" s="20" t="n">
        <v>4.58572112</v>
      </c>
      <c r="K37" s="18" t="n">
        <v>482.26119344</v>
      </c>
      <c r="L37" s="20" t="n">
        <v>5.53753964</v>
      </c>
      <c r="M37" s="18" t="n">
        <v>461.18857745</v>
      </c>
      <c r="N37" s="20" t="n">
        <v>6.3645386</v>
      </c>
      <c r="O37" s="18" t="n">
        <v>389.21190398</v>
      </c>
      <c r="P37" s="20" t="n">
        <v>22.35314496</v>
      </c>
      <c r="Q37" s="18" t="s">
        <v>182</v>
      </c>
      <c r="R37" s="20" t="s">
        <v>182</v>
      </c>
      <c r="S37" s="18" t="s">
        <v>182</v>
      </c>
      <c r="T37" s="20" t="s">
        <v>182</v>
      </c>
      <c r="U37" s="18" t="s">
        <v>182</v>
      </c>
      <c r="V37" s="20" t="s">
        <v>182</v>
      </c>
      <c r="W37" s="18" t="n">
        <v>424.49994633</v>
      </c>
      <c r="X37" s="20" t="n">
        <v>6.0727184</v>
      </c>
    </row>
    <row r="38" spans="1:24">
      <c r="A38" s="15" t="s">
        <v>213</v>
      </c>
      <c r="B38" s="17" t="n">
        <v>5860</v>
      </c>
      <c r="C38" s="18">
        <f>(68.0/B38*100)</f>
        <v/>
      </c>
      <c r="D38" s="19" t="n">
        <v>5792</v>
      </c>
      <c r="E38" s="18" t="n">
        <v>530.58828386</v>
      </c>
      <c r="F38" s="20" t="n">
        <v>3.02012287</v>
      </c>
      <c r="G38" s="18" t="n">
        <v>550.31054793</v>
      </c>
      <c r="H38" s="20" t="n">
        <v>4.34759169</v>
      </c>
      <c r="I38" s="18" t="n">
        <v>510.30140283</v>
      </c>
      <c r="J38" s="20" t="n">
        <v>5.77983857</v>
      </c>
      <c r="K38" s="18" t="n">
        <v>467.96979349</v>
      </c>
      <c r="L38" s="20" t="n">
        <v>7.65952307</v>
      </c>
      <c r="M38" s="18" t="n">
        <v>472.14087869</v>
      </c>
      <c r="N38" s="20" t="n">
        <v>10.23232282</v>
      </c>
      <c r="O38" s="18" t="n">
        <v>423.77334755</v>
      </c>
      <c r="P38" s="20" t="n">
        <v>19.6152984</v>
      </c>
      <c r="Q38" s="18" t="s">
        <v>182</v>
      </c>
      <c r="R38" s="20" t="s">
        <v>182</v>
      </c>
      <c r="S38" s="18" t="s">
        <v>182</v>
      </c>
      <c r="T38" s="20" t="s">
        <v>182</v>
      </c>
      <c r="U38" s="18" t="s">
        <v>182</v>
      </c>
      <c r="V38" s="20" t="s">
        <v>182</v>
      </c>
      <c r="W38" s="18" t="n">
        <v>452.10113633</v>
      </c>
      <c r="X38" s="20" t="n">
        <v>6.17451379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(5675.0/B40*100)</f>
        <v/>
      </c>
      <c r="D40" s="19" t="n">
        <v>8482</v>
      </c>
      <c r="E40" s="18" t="n">
        <v>493.84555101</v>
      </c>
      <c r="F40" s="20" t="n">
        <v>3.14688551</v>
      </c>
      <c r="G40" s="18" t="n">
        <v>524.88385332</v>
      </c>
      <c r="H40" s="20" t="n">
        <v>4.10204342</v>
      </c>
      <c r="I40" s="18" t="n">
        <v>506.22030612</v>
      </c>
      <c r="J40" s="20" t="n">
        <v>4.75480975</v>
      </c>
      <c r="K40" s="18" t="n">
        <v>475.36720817</v>
      </c>
      <c r="L40" s="20" t="n">
        <v>6.83236721</v>
      </c>
      <c r="M40" s="18" t="n">
        <v>456.6753659</v>
      </c>
      <c r="N40" s="20" t="n">
        <v>8.67869651</v>
      </c>
      <c r="O40" s="18" t="n">
        <v>408.69474018</v>
      </c>
      <c r="P40" s="20" t="n">
        <v>29.40753755</v>
      </c>
      <c r="Q40" s="18" t="s">
        <v>182</v>
      </c>
      <c r="R40" s="20" t="s">
        <v>182</v>
      </c>
      <c r="S40" s="18" t="n">
        <v>491.16464222</v>
      </c>
      <c r="T40" s="20" t="n">
        <v>2.5540442</v>
      </c>
      <c r="U40" s="18" t="s">
        <v>182</v>
      </c>
      <c r="V40" s="20" t="s">
        <v>182</v>
      </c>
      <c r="W40" s="18" t="n">
        <v>410.19905602</v>
      </c>
      <c r="X40" s="20" t="n">
        <v>6.08393384</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(2819.0/B46*100)</f>
        <v/>
      </c>
      <c r="D46" s="19" t="n">
        <v>20322</v>
      </c>
      <c r="E46" s="18" t="n">
        <v>390.85983312</v>
      </c>
      <c r="F46" s="20" t="n">
        <v>3.4367545</v>
      </c>
      <c r="G46" s="18" t="n">
        <v>399.14831641</v>
      </c>
      <c r="H46" s="20" t="n">
        <v>6.73369945</v>
      </c>
      <c r="I46" s="18" t="n">
        <v>412.00496352</v>
      </c>
      <c r="J46" s="20" t="n">
        <v>6.46180538</v>
      </c>
      <c r="K46" s="18" t="n">
        <v>389.80818704</v>
      </c>
      <c r="L46" s="20" t="n">
        <v>6.97887809</v>
      </c>
      <c r="M46" s="18" t="n">
        <v>385.46819281</v>
      </c>
      <c r="N46" s="20" t="n">
        <v>6.85347505</v>
      </c>
      <c r="O46" s="18" t="n">
        <v>284.46388749</v>
      </c>
      <c r="P46" s="20" t="n">
        <v>12.06045404</v>
      </c>
      <c r="Q46" s="18" t="s">
        <v>182</v>
      </c>
      <c r="R46" s="20" t="s">
        <v>182</v>
      </c>
      <c r="S46" s="18" t="s">
        <v>182</v>
      </c>
      <c r="T46" s="20" t="s">
        <v>182</v>
      </c>
      <c r="U46" s="18" t="s">
        <v>182</v>
      </c>
      <c r="V46" s="20" t="s">
        <v>182</v>
      </c>
      <c r="W46" s="18" t="n">
        <v>356.748115</v>
      </c>
      <c r="X46" s="20" t="n">
        <v>3.94152417</v>
      </c>
    </row>
    <row r="47" spans="1:24">
      <c r="A47" s="15" t="s">
        <v>222</v>
      </c>
      <c r="B47" s="17" t="n">
        <v>5928</v>
      </c>
      <c r="C47" s="18">
        <f>(162.0/B47*100)</f>
        <v/>
      </c>
      <c r="D47" s="19" t="n">
        <v>5766</v>
      </c>
      <c r="E47" s="18" t="n">
        <v>464.90632638</v>
      </c>
      <c r="F47" s="20" t="n">
        <v>4.1772249</v>
      </c>
      <c r="G47" s="18" t="n">
        <v>469.38429712</v>
      </c>
      <c r="H47" s="20" t="n">
        <v>5.51934805</v>
      </c>
      <c r="I47" s="18" t="n">
        <v>448.80048333</v>
      </c>
      <c r="J47" s="20" t="n">
        <v>5.17237101</v>
      </c>
      <c r="K47" s="18" t="n">
        <v>430.85159398</v>
      </c>
      <c r="L47" s="20" t="n">
        <v>5.36968979</v>
      </c>
      <c r="M47" s="18" t="n">
        <v>423.45197536</v>
      </c>
      <c r="N47" s="20" t="n">
        <v>6.14036443</v>
      </c>
      <c r="O47" s="18" t="n">
        <v>351.05817057</v>
      </c>
      <c r="P47" s="20" t="n">
        <v>12.61946813</v>
      </c>
      <c r="Q47" s="18" t="s">
        <v>182</v>
      </c>
      <c r="R47" s="20" t="s">
        <v>182</v>
      </c>
      <c r="S47" s="18" t="s">
        <v>182</v>
      </c>
      <c r="T47" s="20" t="s">
        <v>182</v>
      </c>
      <c r="U47" s="18" t="s">
        <v>182</v>
      </c>
      <c r="V47" s="20" t="s">
        <v>182</v>
      </c>
      <c r="W47" s="18" t="n">
        <v>391.50731604</v>
      </c>
      <c r="X47" s="20" t="n">
        <v>4.86116462</v>
      </c>
    </row>
    <row r="48" spans="1:24">
      <c r="A48" s="15" t="s">
        <v>223</v>
      </c>
      <c r="B48" s="17" t="n">
        <v>9841</v>
      </c>
      <c r="C48" s="18">
        <f>(19.0/B48*100)</f>
        <v/>
      </c>
      <c r="D48" s="19" t="n">
        <v>9822</v>
      </c>
      <c r="E48" s="18" t="n">
        <v>544.02326472</v>
      </c>
      <c r="F48" s="20" t="n">
        <v>4.79946269</v>
      </c>
      <c r="G48" s="18" t="n">
        <v>534.93519197</v>
      </c>
      <c r="H48" s="20" t="n">
        <v>7.063609</v>
      </c>
      <c r="I48" s="18" t="n">
        <v>521.20721674</v>
      </c>
      <c r="J48" s="20" t="n">
        <v>6.29398111</v>
      </c>
      <c r="K48" s="18" t="n">
        <v>484.22918406</v>
      </c>
      <c r="L48" s="20" t="n">
        <v>9.06883322</v>
      </c>
      <c r="M48" s="18" t="n">
        <v>473.24647376</v>
      </c>
      <c r="N48" s="20" t="n">
        <v>10.88658841</v>
      </c>
      <c r="O48" s="18" t="n">
        <v>379.37826934</v>
      </c>
      <c r="P48" s="20" t="n">
        <v>11.07715242</v>
      </c>
      <c r="Q48" s="18" t="s">
        <v>182</v>
      </c>
      <c r="R48" s="20" t="s">
        <v>182</v>
      </c>
      <c r="S48" s="18" t="s">
        <v>182</v>
      </c>
      <c r="T48" s="20" t="s">
        <v>182</v>
      </c>
      <c r="U48" s="18" t="s">
        <v>182</v>
      </c>
      <c r="V48" s="20" t="s">
        <v>182</v>
      </c>
      <c r="W48" s="18" t="n">
        <v>471.76896951</v>
      </c>
      <c r="X48" s="20" t="n">
        <v>16.67417366</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(1102.0/B50*100)</f>
        <v/>
      </c>
      <c r="D50" s="19" t="n">
        <v>10693</v>
      </c>
      <c r="E50" s="18" t="n">
        <v>392.37860415</v>
      </c>
      <c r="F50" s="20" t="n">
        <v>3.19202298</v>
      </c>
      <c r="G50" s="18" t="n">
        <v>407.81478982</v>
      </c>
      <c r="H50" s="20" t="n">
        <v>3.84477943</v>
      </c>
      <c r="I50" s="18" t="n">
        <v>400.03721223</v>
      </c>
      <c r="J50" s="20" t="n">
        <v>3.26889547</v>
      </c>
      <c r="K50" s="18" t="n">
        <v>393.6576651</v>
      </c>
      <c r="L50" s="20" t="n">
        <v>3.78612419</v>
      </c>
      <c r="M50" s="18" t="n">
        <v>389.28810915</v>
      </c>
      <c r="N50" s="20" t="n">
        <v>5.68793106</v>
      </c>
      <c r="O50" s="18" t="n">
        <v>309.38214635</v>
      </c>
      <c r="P50" s="20" t="n">
        <v>11.65830352</v>
      </c>
      <c r="Q50" s="18" t="s">
        <v>182</v>
      </c>
      <c r="R50" s="20" t="s">
        <v>182</v>
      </c>
      <c r="S50" s="18" t="s">
        <v>182</v>
      </c>
      <c r="T50" s="20" t="s">
        <v>182</v>
      </c>
      <c r="U50" s="18" t="s">
        <v>182</v>
      </c>
      <c r="V50" s="20" t="s">
        <v>182</v>
      </c>
      <c r="W50" s="18" t="n">
        <v>363.44172935</v>
      </c>
      <c r="X50" s="20" t="n">
        <v>8.394189669999999</v>
      </c>
    </row>
    <row r="51" spans="1:24">
      <c r="A51" s="15" t="s">
        <v>226</v>
      </c>
      <c r="B51" s="17" t="n">
        <v>6866</v>
      </c>
      <c r="C51" s="18">
        <f>(117.0/B51*100)</f>
        <v/>
      </c>
      <c r="D51" s="19" t="n">
        <v>6749</v>
      </c>
      <c r="E51" s="18" t="n">
        <v>403.29134628</v>
      </c>
      <c r="F51" s="20" t="n">
        <v>2.79252893</v>
      </c>
      <c r="G51" s="18" t="n">
        <v>420.65792729</v>
      </c>
      <c r="H51" s="20" t="n">
        <v>4.56538131</v>
      </c>
      <c r="I51" s="18" t="n">
        <v>411.89041207</v>
      </c>
      <c r="J51" s="20" t="n">
        <v>4.4149801</v>
      </c>
      <c r="K51" s="18" t="n">
        <v>399.5198373</v>
      </c>
      <c r="L51" s="20" t="n">
        <v>5.82178838</v>
      </c>
      <c r="M51" s="18" t="n">
        <v>396.81499104</v>
      </c>
      <c r="N51" s="20" t="n">
        <v>7.52929877</v>
      </c>
      <c r="O51" s="18" t="n">
        <v>338.45012167</v>
      </c>
      <c r="P51" s="20" t="n">
        <v>17.18682088</v>
      </c>
      <c r="Q51" s="18" t="s">
        <v>182</v>
      </c>
      <c r="R51" s="20" t="s">
        <v>182</v>
      </c>
      <c r="S51" s="18" t="n">
        <v>380.5422133</v>
      </c>
      <c r="T51" s="20" t="n">
        <v>4.31283207</v>
      </c>
      <c r="U51" s="18" t="s">
        <v>182</v>
      </c>
      <c r="V51" s="20" t="s">
        <v>182</v>
      </c>
      <c r="W51" s="18" t="n">
        <v>377.96474555</v>
      </c>
      <c r="X51" s="20" t="n">
        <v>5.01989497</v>
      </c>
    </row>
    <row r="52" spans="1:24">
      <c r="A52" s="15" t="s">
        <v>227</v>
      </c>
      <c r="B52" s="17" t="n">
        <v>5809</v>
      </c>
      <c r="C52" s="18">
        <f>(119.0/B52*100)</f>
        <v/>
      </c>
      <c r="D52" s="19" t="n">
        <v>5690</v>
      </c>
      <c r="E52" s="18" t="n">
        <v>470.80491799</v>
      </c>
      <c r="F52" s="20" t="n">
        <v>3.36741479</v>
      </c>
      <c r="G52" s="18" t="n">
        <v>480.39988764</v>
      </c>
      <c r="H52" s="20" t="n">
        <v>4.56974173</v>
      </c>
      <c r="I52" s="18" t="n">
        <v>466.59069966</v>
      </c>
      <c r="J52" s="20" t="n">
        <v>6.11819843</v>
      </c>
      <c r="K52" s="18" t="n">
        <v>445.52784808</v>
      </c>
      <c r="L52" s="20" t="n">
        <v>7.03002382</v>
      </c>
      <c r="M52" s="18" t="n">
        <v>428.88901853</v>
      </c>
      <c r="N52" s="20" t="n">
        <v>7.97223869</v>
      </c>
      <c r="O52" s="18" t="n">
        <v>376.4202098</v>
      </c>
      <c r="P52" s="20" t="n">
        <v>22.91895151</v>
      </c>
      <c r="Q52" s="18" t="s">
        <v>182</v>
      </c>
      <c r="R52" s="20" t="s">
        <v>182</v>
      </c>
      <c r="S52" s="18" t="s">
        <v>182</v>
      </c>
      <c r="T52" s="20" t="s">
        <v>182</v>
      </c>
      <c r="U52" s="18" t="s">
        <v>182</v>
      </c>
      <c r="V52" s="20" t="s">
        <v>182</v>
      </c>
      <c r="W52" s="18" t="n">
        <v>405.36482011</v>
      </c>
      <c r="X52" s="20" t="n">
        <v>5.72936606</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(489.0/B54*100)</f>
        <v/>
      </c>
      <c r="D54" s="19" t="n">
        <v>4251</v>
      </c>
      <c r="E54" s="18" t="n">
        <v>345.98974633</v>
      </c>
      <c r="F54" s="20" t="n">
        <v>4.26021674</v>
      </c>
      <c r="G54" s="18" t="n">
        <v>337.61614403</v>
      </c>
      <c r="H54" s="20" t="n">
        <v>6.11021092</v>
      </c>
      <c r="I54" s="18" t="n">
        <v>335.19506623</v>
      </c>
      <c r="J54" s="20" t="n">
        <v>6.01911262</v>
      </c>
      <c r="K54" s="18" t="n">
        <v>328.02659366</v>
      </c>
      <c r="L54" s="20" t="n">
        <v>4.05502244</v>
      </c>
      <c r="M54" s="18" t="n">
        <v>332.43826453</v>
      </c>
      <c r="N54" s="20" t="n">
        <v>6.28230569</v>
      </c>
      <c r="O54" s="18" t="n">
        <v>287.6604697</v>
      </c>
      <c r="P54" s="20" t="n">
        <v>9.120625710000001</v>
      </c>
      <c r="Q54" s="18" t="s">
        <v>182</v>
      </c>
      <c r="R54" s="20" t="s">
        <v>182</v>
      </c>
      <c r="S54" s="18" t="s">
        <v>182</v>
      </c>
      <c r="T54" s="20" t="s">
        <v>182</v>
      </c>
      <c r="U54" s="18" t="s">
        <v>182</v>
      </c>
      <c r="V54" s="20" t="s">
        <v>182</v>
      </c>
      <c r="W54" s="18" t="n">
        <v>294.29337861</v>
      </c>
      <c r="X54" s="20" t="n">
        <v>4.3378995</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552.4797360699999</v>
      </c>
      <c r="F56" s="20" t="n">
        <v>3.27701401</v>
      </c>
      <c r="G56" s="18" t="n">
        <v>557.85013055</v>
      </c>
      <c r="H56" s="20" t="n">
        <v>4.05476248</v>
      </c>
      <c r="I56" s="18" t="n">
        <v>542.27859856</v>
      </c>
      <c r="J56" s="20" t="n">
        <v>5.02105222</v>
      </c>
      <c r="K56" s="18" t="n">
        <v>534.82525424</v>
      </c>
      <c r="L56" s="20" t="n">
        <v>6.48158245</v>
      </c>
      <c r="M56" s="18" t="n">
        <v>489.88463057</v>
      </c>
      <c r="N56" s="20" t="n">
        <v>9.85825049</v>
      </c>
      <c r="O56" s="18" t="n">
        <v>469.66514609</v>
      </c>
      <c r="P56" s="20" t="n">
        <v>16.61451933</v>
      </c>
      <c r="Q56" s="18" t="s">
        <v>182</v>
      </c>
      <c r="R56" s="20" t="s">
        <v>182</v>
      </c>
      <c r="S56" s="18" t="s">
        <v>182</v>
      </c>
      <c r="T56" s="20" t="s">
        <v>182</v>
      </c>
      <c r="U56" s="18" t="s">
        <v>182</v>
      </c>
      <c r="V56" s="20" t="s">
        <v>182</v>
      </c>
      <c r="W56" s="18" t="n">
        <v>498.04269894</v>
      </c>
      <c r="X56" s="20" t="n">
        <v>11.8002722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(266.0/B61*100)</f>
        <v/>
      </c>
      <c r="D61" s="19" t="n">
        <v>6259</v>
      </c>
      <c r="E61" s="18" t="n">
        <v>493.31806597</v>
      </c>
      <c r="F61" s="20" t="n">
        <v>2.59873834</v>
      </c>
      <c r="G61" s="18" t="n">
        <v>494.53281788</v>
      </c>
      <c r="H61" s="20" t="n">
        <v>3.56835351</v>
      </c>
      <c r="I61" s="18" t="n">
        <v>471.56651662</v>
      </c>
      <c r="J61" s="20" t="n">
        <v>3.91288435</v>
      </c>
      <c r="K61" s="18" t="n">
        <v>458.32698244</v>
      </c>
      <c r="L61" s="20" t="n">
        <v>5.28869634</v>
      </c>
      <c r="M61" s="18" t="n">
        <v>446.37491975</v>
      </c>
      <c r="N61" s="20" t="n">
        <v>6.19013704</v>
      </c>
      <c r="O61" s="18" t="n">
        <v>412.79041495</v>
      </c>
      <c r="P61" s="20" t="n">
        <v>15.55189954</v>
      </c>
      <c r="Q61" s="18" t="s">
        <v>182</v>
      </c>
      <c r="R61" s="20" t="s">
        <v>182</v>
      </c>
      <c r="S61" s="18" t="s">
        <v>182</v>
      </c>
      <c r="T61" s="20" t="s">
        <v>182</v>
      </c>
      <c r="U61" s="18" t="s">
        <v>182</v>
      </c>
      <c r="V61" s="20" t="s">
        <v>182</v>
      </c>
      <c r="W61" s="18" t="n">
        <v>408.62530281</v>
      </c>
      <c r="X61" s="20" t="n">
        <v>7.5794231</v>
      </c>
    </row>
    <row r="62" spans="1:24">
      <c r="A62" s="15" t="s">
        <v>237</v>
      </c>
      <c r="B62" s="17" t="n">
        <v>4476</v>
      </c>
      <c r="C62" s="18">
        <f>(5.0/B62*100)</f>
        <v/>
      </c>
      <c r="D62" s="19" t="n">
        <v>4471</v>
      </c>
      <c r="E62" s="18" t="n">
        <v>544.95264364</v>
      </c>
      <c r="F62" s="20" t="n">
        <v>1.633813</v>
      </c>
      <c r="G62" s="18" t="n">
        <v>552.1045096399999</v>
      </c>
      <c r="H62" s="20" t="n">
        <v>2.75215414</v>
      </c>
      <c r="I62" s="18" t="n">
        <v>539.00911793</v>
      </c>
      <c r="J62" s="20" t="n">
        <v>3.49996476</v>
      </c>
      <c r="K62" s="18" t="n">
        <v>527.80239538</v>
      </c>
      <c r="L62" s="20" t="n">
        <v>6.884712</v>
      </c>
      <c r="M62" s="18" t="n">
        <v>516.10061123</v>
      </c>
      <c r="N62" s="20" t="n">
        <v>12.10131066</v>
      </c>
      <c r="O62" s="18" t="n">
        <v>492.5715519</v>
      </c>
      <c r="P62" s="20" t="n">
        <v>17.55575261</v>
      </c>
      <c r="Q62" s="18" t="s">
        <v>182</v>
      </c>
      <c r="R62" s="20" t="s">
        <v>182</v>
      </c>
      <c r="S62" s="18" t="s">
        <v>182</v>
      </c>
      <c r="T62" s="20" t="s">
        <v>182</v>
      </c>
      <c r="U62" s="18" t="s">
        <v>182</v>
      </c>
      <c r="V62" s="20" t="s">
        <v>182</v>
      </c>
      <c r="W62" s="18" t="n">
        <v>506.54260711</v>
      </c>
      <c r="X62" s="20" t="n">
        <v>15.43628159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(109.0/B67*100)</f>
        <v/>
      </c>
      <c r="D67" s="19" t="n">
        <v>6862</v>
      </c>
      <c r="E67" s="18" t="n">
        <v>394.48264224</v>
      </c>
      <c r="F67" s="20" t="n">
        <v>2.89820742</v>
      </c>
      <c r="G67" s="18" t="n">
        <v>407.24093059</v>
      </c>
      <c r="H67" s="20" t="n">
        <v>3.76464813</v>
      </c>
      <c r="I67" s="18" t="n">
        <v>391.71737627</v>
      </c>
      <c r="J67" s="20" t="n">
        <v>5.05836287</v>
      </c>
      <c r="K67" s="18" t="n">
        <v>381.23977109</v>
      </c>
      <c r="L67" s="20" t="n">
        <v>6.19813697</v>
      </c>
      <c r="M67" s="18" t="n">
        <v>336.27022955</v>
      </c>
      <c r="N67" s="20" t="n">
        <v>10.36580528</v>
      </c>
      <c r="O67" s="18" t="n">
        <v>303.84785217</v>
      </c>
      <c r="P67" s="20" t="n">
        <v>8.663461910000001</v>
      </c>
      <c r="Q67" s="18" t="s">
        <v>182</v>
      </c>
      <c r="R67" s="20" t="s">
        <v>182</v>
      </c>
      <c r="S67" s="18" t="s">
        <v>182</v>
      </c>
      <c r="T67" s="20" t="s">
        <v>182</v>
      </c>
      <c r="U67" s="18" t="s">
        <v>182</v>
      </c>
      <c r="V67" s="20" t="s">
        <v>182</v>
      </c>
      <c r="W67" s="18" t="n">
        <v>320.69294461</v>
      </c>
      <c r="X67" s="20" t="n">
        <v>8.194350050000001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512.71979269</v>
      </c>
      <c r="F70" s="20" t="n">
        <v>3.47550952</v>
      </c>
      <c r="G70" s="18" t="n">
        <v>497.38236926</v>
      </c>
      <c r="H70" s="20" t="n">
        <v>4.84001201</v>
      </c>
      <c r="I70" s="18" t="n">
        <v>494.0850121</v>
      </c>
      <c r="J70" s="20" t="n">
        <v>5.07264852</v>
      </c>
      <c r="K70" s="18" t="n">
        <v>485.62020647</v>
      </c>
      <c r="L70" s="20" t="n">
        <v>4.93012003</v>
      </c>
      <c r="M70" s="18" t="n">
        <v>478.55199234</v>
      </c>
      <c r="N70" s="20" t="n">
        <v>6.33955064</v>
      </c>
      <c r="O70" s="18" t="n">
        <v>454.95534387</v>
      </c>
      <c r="P70" s="20" t="n">
        <v>16.73197951</v>
      </c>
      <c r="Q70" s="18" t="s">
        <v>182</v>
      </c>
      <c r="R70" s="20" t="s">
        <v>182</v>
      </c>
      <c r="S70" s="18" t="s">
        <v>182</v>
      </c>
      <c r="T70" s="20" t="s">
        <v>182</v>
      </c>
      <c r="U70" s="18" t="s">
        <v>182</v>
      </c>
      <c r="V70" s="20" t="s">
        <v>182</v>
      </c>
      <c r="W70" s="18" t="n">
        <v>440.65109517</v>
      </c>
      <c r="X70" s="20" t="n">
        <v>7.14753459</v>
      </c>
    </row>
    <row r="71" spans="1:24">
      <c r="A71" s="15" t="s">
        <v>246</v>
      </c>
      <c r="B71" s="17" t="n">
        <v>6115</v>
      </c>
      <c r="C71" s="18">
        <f>(119.0/B71*100)</f>
        <v/>
      </c>
      <c r="D71" s="19" t="n">
        <v>5996</v>
      </c>
      <c r="E71" s="18" t="n">
        <v>555.31875766</v>
      </c>
      <c r="F71" s="20" t="n">
        <v>2.0707955</v>
      </c>
      <c r="G71" s="18" t="n">
        <v>582.12940811</v>
      </c>
      <c r="H71" s="20" t="n">
        <v>2.7553201</v>
      </c>
      <c r="I71" s="18" t="n">
        <v>566.4010167500001</v>
      </c>
      <c r="J71" s="20" t="n">
        <v>3.80141689</v>
      </c>
      <c r="K71" s="18" t="n">
        <v>561.89692802</v>
      </c>
      <c r="L71" s="20" t="n">
        <v>5.95014593</v>
      </c>
      <c r="M71" s="18" t="n">
        <v>565.28497254</v>
      </c>
      <c r="N71" s="20" t="n">
        <v>8.88448453</v>
      </c>
      <c r="O71" s="18" t="n">
        <v>478.19921099</v>
      </c>
      <c r="P71" s="20" t="n">
        <v>17.49214051</v>
      </c>
      <c r="Q71" s="18" t="s">
        <v>182</v>
      </c>
      <c r="R71" s="20" t="s">
        <v>182</v>
      </c>
      <c r="S71" s="18" t="s">
        <v>182</v>
      </c>
      <c r="T71" s="20" t="s">
        <v>182</v>
      </c>
      <c r="U71" s="18" t="s">
        <v>182</v>
      </c>
      <c r="V71" s="20" t="s">
        <v>182</v>
      </c>
      <c r="W71" s="18" t="n">
        <v>504.46139281</v>
      </c>
      <c r="X71" s="20" t="n">
        <v>12.46690219</v>
      </c>
    </row>
    <row r="72" spans="1:24">
      <c r="A72" s="15" t="s">
        <v>247</v>
      </c>
      <c r="B72" s="17" t="n">
        <v>7708</v>
      </c>
      <c r="C72" s="18">
        <f>(9.0/B72*100)</f>
        <v/>
      </c>
      <c r="D72" s="19" t="n">
        <v>7699</v>
      </c>
      <c r="E72" s="18" t="n">
        <v>540.79642339</v>
      </c>
      <c r="F72" s="20" t="n">
        <v>2.8700365</v>
      </c>
      <c r="G72" s="18" t="n">
        <v>556.67274423</v>
      </c>
      <c r="H72" s="20" t="n">
        <v>4.60058312</v>
      </c>
      <c r="I72" s="18" t="n">
        <v>535.00463494</v>
      </c>
      <c r="J72" s="20" t="n">
        <v>5.7463609</v>
      </c>
      <c r="K72" s="18" t="n">
        <v>489.08425503</v>
      </c>
      <c r="L72" s="20" t="n">
        <v>13.32353544</v>
      </c>
      <c r="M72" s="18" t="n">
        <v>495.73774242</v>
      </c>
      <c r="N72" s="20" t="n">
        <v>17.54556812</v>
      </c>
      <c r="O72" s="18" t="n">
        <v>397.26229727</v>
      </c>
      <c r="P72" s="20" t="n">
        <v>19.0006931</v>
      </c>
      <c r="Q72" s="18" t="s">
        <v>182</v>
      </c>
      <c r="R72" s="20" t="s">
        <v>182</v>
      </c>
      <c r="S72" s="18" t="s">
        <v>182</v>
      </c>
      <c r="T72" s="20" t="s">
        <v>182</v>
      </c>
      <c r="U72" s="18" t="s">
        <v>182</v>
      </c>
      <c r="V72" s="20" t="s">
        <v>182</v>
      </c>
      <c r="W72" s="18" t="n">
        <v>465.58854885</v>
      </c>
      <c r="X72" s="20" t="n">
        <v>16.27430709</v>
      </c>
    </row>
    <row r="73" spans="1:24">
      <c r="A73" s="15" t="s">
        <v>248</v>
      </c>
      <c r="B73" s="17" t="n">
        <v>8249</v>
      </c>
      <c r="C73" s="18">
        <f>(244.0/B73*100)</f>
        <v/>
      </c>
      <c r="D73" s="19" t="n">
        <v>8005</v>
      </c>
      <c r="E73" s="18" t="n">
        <v>420.94663979</v>
      </c>
      <c r="F73" s="20" t="n">
        <v>3.95071236</v>
      </c>
      <c r="G73" s="18" t="n">
        <v>424.76346463</v>
      </c>
      <c r="H73" s="20" t="n">
        <v>4.40763831</v>
      </c>
      <c r="I73" s="18" t="n">
        <v>418.13630745</v>
      </c>
      <c r="J73" s="20" t="n">
        <v>3.89687797</v>
      </c>
      <c r="K73" s="18" t="n">
        <v>411.62407839</v>
      </c>
      <c r="L73" s="20" t="n">
        <v>4.41534043</v>
      </c>
      <c r="M73" s="18" t="n">
        <v>404.57634418</v>
      </c>
      <c r="N73" s="20" t="n">
        <v>5.99153637</v>
      </c>
      <c r="O73" s="18" t="n">
        <v>373.56292305</v>
      </c>
      <c r="P73" s="20" t="n">
        <v>8.33863586</v>
      </c>
      <c r="Q73" s="18" t="s">
        <v>182</v>
      </c>
      <c r="R73" s="20" t="s">
        <v>182</v>
      </c>
      <c r="S73" s="18" t="s">
        <v>182</v>
      </c>
      <c r="T73" s="20" t="s">
        <v>182</v>
      </c>
      <c r="U73" s="18" t="s">
        <v>182</v>
      </c>
      <c r="V73" s="20" t="s">
        <v>182</v>
      </c>
      <c r="W73" s="18" t="n">
        <v>382.59226232</v>
      </c>
      <c r="X73" s="20" t="n">
        <v>9.07855474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(285.0/B77*100)</f>
        <v/>
      </c>
      <c r="D77" s="19" t="n">
        <v>5777</v>
      </c>
      <c r="E77" s="18" t="n">
        <v>431.47180551</v>
      </c>
      <c r="F77" s="20" t="n">
        <v>2.95735759</v>
      </c>
      <c r="G77" s="18" t="n">
        <v>451.71083839</v>
      </c>
      <c r="H77" s="20" t="n">
        <v>4.52785052</v>
      </c>
      <c r="I77" s="18" t="n">
        <v>444.2384089</v>
      </c>
      <c r="J77" s="20" t="n">
        <v>5.92031748</v>
      </c>
      <c r="K77" s="18" t="n">
        <v>415.56551221</v>
      </c>
      <c r="L77" s="20" t="n">
        <v>5.29891905</v>
      </c>
      <c r="M77" s="18" t="n">
        <v>399.69640988</v>
      </c>
      <c r="N77" s="20" t="n">
        <v>6.30176336</v>
      </c>
      <c r="O77" s="18" t="n">
        <v>351.09429102</v>
      </c>
      <c r="P77" s="20" t="n">
        <v>14.79109672</v>
      </c>
      <c r="Q77" s="18" t="s">
        <v>182</v>
      </c>
      <c r="R77" s="20" t="s">
        <v>182</v>
      </c>
      <c r="S77" s="18" t="s">
        <v>182</v>
      </c>
      <c r="T77" s="20" t="s">
        <v>182</v>
      </c>
      <c r="U77" s="18" t="s">
        <v>182</v>
      </c>
      <c r="V77" s="20" t="s">
        <v>182</v>
      </c>
      <c r="W77" s="18" t="n">
        <v>369.52254703</v>
      </c>
      <c r="X77" s="20" t="n">
        <v>3.90770318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332</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494.55648957</v>
      </c>
      <c r="F7" s="20" t="n">
        <v>2.46013279</v>
      </c>
      <c r="G7" s="18" t="n">
        <v>503.01800351</v>
      </c>
      <c r="H7" s="20" t="n">
        <v>3.51322328</v>
      </c>
      <c r="I7" s="18" t="n">
        <v>504.70366915</v>
      </c>
      <c r="J7" s="20" t="n">
        <v>3.26549983</v>
      </c>
      <c r="K7" s="18" t="n">
        <v>505.63405982</v>
      </c>
      <c r="L7" s="20" t="n">
        <v>3.03117973</v>
      </c>
      <c r="M7" s="18" t="n">
        <v>491.06277298</v>
      </c>
      <c r="N7" s="20" t="n">
        <v>3.89098282</v>
      </c>
      <c r="O7" s="18" t="n">
        <v>388.11866311</v>
      </c>
      <c r="P7" s="20" t="n">
        <v>15.08149247</v>
      </c>
      <c r="Q7" s="18" t="s">
        <v>182</v>
      </c>
      <c r="R7" s="20" t="s">
        <v>182</v>
      </c>
      <c r="S7" s="18" t="s">
        <v>182</v>
      </c>
      <c r="T7" s="20" t="s">
        <v>182</v>
      </c>
      <c r="U7" s="18" t="s">
        <v>182</v>
      </c>
      <c r="V7" s="20" t="s">
        <v>182</v>
      </c>
      <c r="W7" s="18" t="n">
        <v>459.42971692</v>
      </c>
      <c r="X7" s="20" t="n">
        <v>5.32038456</v>
      </c>
    </row>
    <row r="8" spans="1:24">
      <c r="A8" s="15" t="s">
        <v>183</v>
      </c>
      <c r="B8" s="17" t="n">
        <v>7007</v>
      </c>
      <c r="C8" s="18">
        <f>(169.0/B8*100)</f>
        <v/>
      </c>
      <c r="D8" s="19" t="n">
        <v>6838</v>
      </c>
      <c r="E8" s="18" t="n">
        <v>524.56292722</v>
      </c>
      <c r="F8" s="20" t="n">
        <v>3.59041232</v>
      </c>
      <c r="G8" s="18" t="n">
        <v>492.57984534</v>
      </c>
      <c r="H8" s="20" t="n">
        <v>5.22286725</v>
      </c>
      <c r="I8" s="18" t="n">
        <v>496.31267577</v>
      </c>
      <c r="J8" s="20" t="n">
        <v>4.28725359</v>
      </c>
      <c r="K8" s="18" t="n">
        <v>502.97237733</v>
      </c>
      <c r="L8" s="20" t="n">
        <v>4.33058311</v>
      </c>
      <c r="M8" s="18" t="n">
        <v>495.2478158</v>
      </c>
      <c r="N8" s="20" t="n">
        <v>3.71650378</v>
      </c>
      <c r="O8" s="18" t="n">
        <v>431.33135579</v>
      </c>
      <c r="P8" s="20" t="n">
        <v>28.63360248</v>
      </c>
      <c r="Q8" s="18" t="s">
        <v>182</v>
      </c>
      <c r="R8" s="20" t="s">
        <v>182</v>
      </c>
      <c r="S8" s="18" t="n">
        <v>301.63126691</v>
      </c>
      <c r="T8" s="20" t="n">
        <v>25.14921031</v>
      </c>
      <c r="U8" s="18" t="s">
        <v>182</v>
      </c>
      <c r="V8" s="20" t="s">
        <v>182</v>
      </c>
      <c r="W8" s="18" t="n">
        <v>425.66783192</v>
      </c>
      <c r="X8" s="20" t="n">
        <v>5.63434842</v>
      </c>
    </row>
    <row r="9" spans="1:24">
      <c r="A9" s="15" t="s">
        <v>184</v>
      </c>
      <c r="B9" s="17" t="n">
        <v>9651</v>
      </c>
      <c r="C9" s="18">
        <f>(568.0/B9*100)</f>
        <v/>
      </c>
      <c r="D9" s="19" t="n">
        <v>9083</v>
      </c>
      <c r="E9" s="18" t="n">
        <v>489.63651102</v>
      </c>
      <c r="F9" s="20" t="n">
        <v>4.1334799</v>
      </c>
      <c r="G9" s="18" t="n">
        <v>508.20409593</v>
      </c>
      <c r="H9" s="20" t="n">
        <v>4.49167427</v>
      </c>
      <c r="I9" s="18" t="n">
        <v>533.7114524900001</v>
      </c>
      <c r="J9" s="20" t="n">
        <v>2.92144223</v>
      </c>
      <c r="K9" s="18" t="n">
        <v>536.74064427</v>
      </c>
      <c r="L9" s="20" t="n">
        <v>3.09666631</v>
      </c>
      <c r="M9" s="18" t="n">
        <v>509.88614884</v>
      </c>
      <c r="N9" s="20" t="n">
        <v>3.32595762</v>
      </c>
      <c r="O9" s="18" t="n">
        <v>434.12804464</v>
      </c>
      <c r="P9" s="20" t="n">
        <v>42.04427122</v>
      </c>
      <c r="Q9" s="18" t="s">
        <v>182</v>
      </c>
      <c r="R9" s="20" t="s">
        <v>182</v>
      </c>
      <c r="S9" s="18" t="n">
        <v>357.98454354</v>
      </c>
      <c r="T9" s="20" t="n">
        <v>11.51846445</v>
      </c>
      <c r="U9" s="18" t="s">
        <v>182</v>
      </c>
      <c r="V9" s="20" t="s">
        <v>182</v>
      </c>
      <c r="W9" s="18" t="n">
        <v>430.80150193</v>
      </c>
      <c r="X9" s="20" t="n">
        <v>5.3740159</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(125.0/B11*100)</f>
        <v/>
      </c>
      <c r="D11" s="19" t="n">
        <v>6928</v>
      </c>
      <c r="E11" s="18" t="n">
        <v>416.59495764</v>
      </c>
      <c r="F11" s="20" t="n">
        <v>4.90918643</v>
      </c>
      <c r="G11" s="18" t="n">
        <v>417.81077673</v>
      </c>
      <c r="H11" s="20" t="n">
        <v>4.10358351</v>
      </c>
      <c r="I11" s="18" t="n">
        <v>436.51169072</v>
      </c>
      <c r="J11" s="20" t="n">
        <v>3.58892955</v>
      </c>
      <c r="K11" s="18" t="n">
        <v>432.63797302</v>
      </c>
      <c r="L11" s="20" t="n">
        <v>3.53030203</v>
      </c>
      <c r="M11" s="18" t="n">
        <v>423.66627792</v>
      </c>
      <c r="N11" s="20" t="n">
        <v>3.82529045</v>
      </c>
      <c r="O11" s="18" t="n">
        <v>327.62067624</v>
      </c>
      <c r="P11" s="20" t="n">
        <v>23.85874784</v>
      </c>
      <c r="Q11" s="18" t="s">
        <v>182</v>
      </c>
      <c r="R11" s="20" t="s">
        <v>182</v>
      </c>
      <c r="S11" s="18" t="s">
        <v>182</v>
      </c>
      <c r="T11" s="20" t="s">
        <v>182</v>
      </c>
      <c r="U11" s="18" t="s">
        <v>182</v>
      </c>
      <c r="V11" s="20" t="s">
        <v>182</v>
      </c>
      <c r="W11" s="18" t="n">
        <v>385.39907044</v>
      </c>
      <c r="X11" s="20" t="n">
        <v>6.38019726</v>
      </c>
    </row>
    <row r="12" spans="1:24">
      <c r="A12" s="15" t="s">
        <v>187</v>
      </c>
      <c r="B12" s="17" t="n">
        <v>6894</v>
      </c>
      <c r="C12" s="18">
        <f>(127.0/B12*100)</f>
        <v/>
      </c>
      <c r="D12" s="19" t="n">
        <v>6767</v>
      </c>
      <c r="E12" s="18" t="n">
        <v>492.44629028</v>
      </c>
      <c r="F12" s="20" t="n">
        <v>4.60611743</v>
      </c>
      <c r="G12" s="18" t="n">
        <v>497.32960403</v>
      </c>
      <c r="H12" s="20" t="n">
        <v>4.48042961</v>
      </c>
      <c r="I12" s="18" t="n">
        <v>504.22113782</v>
      </c>
      <c r="J12" s="20" t="n">
        <v>3.61114148</v>
      </c>
      <c r="K12" s="18" t="n">
        <v>516.1692351</v>
      </c>
      <c r="L12" s="20" t="n">
        <v>2.79572577</v>
      </c>
      <c r="M12" s="18" t="n">
        <v>495.18054805</v>
      </c>
      <c r="N12" s="20" t="n">
        <v>3.18101827</v>
      </c>
      <c r="O12" s="18" t="n">
        <v>428.30653466</v>
      </c>
      <c r="P12" s="20" t="n">
        <v>25.45177241</v>
      </c>
      <c r="Q12" s="18" t="s">
        <v>182</v>
      </c>
      <c r="R12" s="20" t="s">
        <v>182</v>
      </c>
      <c r="S12" s="18" t="n">
        <v>340.98506961</v>
      </c>
      <c r="T12" s="20" t="n">
        <v>12.52444664</v>
      </c>
      <c r="U12" s="18" t="s">
        <v>182</v>
      </c>
      <c r="V12" s="20" t="s">
        <v>182</v>
      </c>
      <c r="W12" s="18" t="n">
        <v>420.56686205</v>
      </c>
      <c r="X12" s="20" t="n">
        <v>6.59364442</v>
      </c>
    </row>
    <row r="13" spans="1:24">
      <c r="A13" s="15" t="s">
        <v>188</v>
      </c>
      <c r="B13" s="17" t="n">
        <v>7161</v>
      </c>
      <c r="C13" s="18">
        <f>(329.0/B13*100)</f>
        <v/>
      </c>
      <c r="D13" s="19" t="n">
        <v>6832</v>
      </c>
      <c r="E13" s="18" t="n">
        <v>512.9411225600001</v>
      </c>
      <c r="F13" s="20" t="n">
        <v>4.55689148</v>
      </c>
      <c r="G13" s="18" t="n">
        <v>528.82574416</v>
      </c>
      <c r="H13" s="20" t="n">
        <v>3.4141746</v>
      </c>
      <c r="I13" s="18" t="n">
        <v>532.09745572</v>
      </c>
      <c r="J13" s="20" t="n">
        <v>3.22071164</v>
      </c>
      <c r="K13" s="18" t="n">
        <v>525.20644123</v>
      </c>
      <c r="L13" s="20" t="n">
        <v>3.08905929</v>
      </c>
      <c r="M13" s="18" t="n">
        <v>502.51959231</v>
      </c>
      <c r="N13" s="20" t="n">
        <v>3.43499049</v>
      </c>
      <c r="O13" s="18" t="n">
        <v>403.46505939</v>
      </c>
      <c r="P13" s="20" t="n">
        <v>16.7949963</v>
      </c>
      <c r="Q13" s="18" t="s">
        <v>182</v>
      </c>
      <c r="R13" s="20" t="s">
        <v>182</v>
      </c>
      <c r="S13" s="18" t="n">
        <v>447.51533769</v>
      </c>
      <c r="T13" s="20" t="n">
        <v>5.97365007</v>
      </c>
      <c r="U13" s="18" t="s">
        <v>182</v>
      </c>
      <c r="V13" s="20" t="s">
        <v>182</v>
      </c>
      <c r="W13" s="18" t="n">
        <v>435.60538588</v>
      </c>
      <c r="X13" s="20" t="n">
        <v>5.38275797</v>
      </c>
    </row>
    <row r="14" spans="1:24">
      <c r="A14" s="15" t="s">
        <v>189</v>
      </c>
      <c r="B14" s="17" t="n">
        <v>5587</v>
      </c>
      <c r="C14" s="18">
        <f>(197.0/B14*100)</f>
        <v/>
      </c>
      <c r="D14" s="19" t="n">
        <v>5390</v>
      </c>
      <c r="E14" s="18" t="n">
        <v>515.99170193</v>
      </c>
      <c r="F14" s="20" t="n">
        <v>5.16219717</v>
      </c>
      <c r="G14" s="18" t="n">
        <v>527.0703877</v>
      </c>
      <c r="H14" s="20" t="n">
        <v>5.0043211</v>
      </c>
      <c r="I14" s="18" t="n">
        <v>529.33105084</v>
      </c>
      <c r="J14" s="20" t="n">
        <v>3.52188353</v>
      </c>
      <c r="K14" s="18" t="n">
        <v>526.65925292</v>
      </c>
      <c r="L14" s="20" t="n">
        <v>2.95477384</v>
      </c>
      <c r="M14" s="18" t="n">
        <v>514.16958893</v>
      </c>
      <c r="N14" s="20" t="n">
        <v>2.83521262</v>
      </c>
      <c r="O14" s="18" t="n">
        <v>422.7798821</v>
      </c>
      <c r="P14" s="20" t="n">
        <v>14.90176457</v>
      </c>
      <c r="Q14" s="18" t="s">
        <v>182</v>
      </c>
      <c r="R14" s="20" t="s">
        <v>182</v>
      </c>
      <c r="S14" s="18" t="s">
        <v>182</v>
      </c>
      <c r="T14" s="20" t="s">
        <v>182</v>
      </c>
      <c r="U14" s="18" t="s">
        <v>182</v>
      </c>
      <c r="V14" s="20" t="s">
        <v>182</v>
      </c>
      <c r="W14" s="18" t="n">
        <v>463.77609092</v>
      </c>
      <c r="X14" s="20" t="n">
        <v>8.04023916</v>
      </c>
    </row>
    <row r="15" spans="1:24">
      <c r="A15" s="15" t="s">
        <v>190</v>
      </c>
      <c r="B15" s="17" t="n">
        <v>5882</v>
      </c>
      <c r="C15" s="18">
        <f>(151.0/B15*100)</f>
        <v/>
      </c>
      <c r="D15" s="19" t="n">
        <v>5731</v>
      </c>
      <c r="E15" s="18" t="n">
        <v>524.13916822</v>
      </c>
      <c r="F15" s="20" t="n">
        <v>2.59308903</v>
      </c>
      <c r="G15" s="18" t="n">
        <v>513.9280978100001</v>
      </c>
      <c r="H15" s="20" t="n">
        <v>3.37160967</v>
      </c>
      <c r="I15" s="18" t="n">
        <v>515.72133596</v>
      </c>
      <c r="J15" s="20" t="n">
        <v>3.53966698</v>
      </c>
      <c r="K15" s="18" t="n">
        <v>510.74899129</v>
      </c>
      <c r="L15" s="20" t="n">
        <v>4.13099576</v>
      </c>
      <c r="M15" s="18" t="n">
        <v>494.72033791</v>
      </c>
      <c r="N15" s="20" t="n">
        <v>4.72848885</v>
      </c>
      <c r="O15" s="18" t="n">
        <v>390.64671061</v>
      </c>
      <c r="P15" s="20" t="n">
        <v>25.21597104</v>
      </c>
      <c r="Q15" s="18" t="s">
        <v>182</v>
      </c>
      <c r="R15" s="20" t="s">
        <v>182</v>
      </c>
      <c r="S15" s="18" t="n">
        <v>368.85220715</v>
      </c>
      <c r="T15" s="20" t="n">
        <v>14.5875493</v>
      </c>
      <c r="U15" s="18" t="s">
        <v>182</v>
      </c>
      <c r="V15" s="20" t="s">
        <v>182</v>
      </c>
      <c r="W15" s="18" t="n">
        <v>455.55801961</v>
      </c>
      <c r="X15" s="20" t="n">
        <v>7.31322455</v>
      </c>
    </row>
    <row r="16" spans="1:24">
      <c r="A16" s="15" t="s">
        <v>191</v>
      </c>
      <c r="B16" s="17" t="n">
        <v>6108</v>
      </c>
      <c r="C16" s="18">
        <f>(264.0/B16*100)</f>
        <v/>
      </c>
      <c r="D16" s="19" t="n">
        <v>5844</v>
      </c>
      <c r="E16" s="18" t="n">
        <v>511.23217489</v>
      </c>
      <c r="F16" s="20" t="n">
        <v>3.36739678</v>
      </c>
      <c r="G16" s="18" t="n">
        <v>507.54216503</v>
      </c>
      <c r="H16" s="20" t="n">
        <v>4.31537386</v>
      </c>
      <c r="I16" s="18" t="n">
        <v>516.50217719</v>
      </c>
      <c r="J16" s="20" t="n">
        <v>3.11919376</v>
      </c>
      <c r="K16" s="18" t="n">
        <v>510.68881245</v>
      </c>
      <c r="L16" s="20" t="n">
        <v>3.59060702</v>
      </c>
      <c r="M16" s="18" t="n">
        <v>479.14853403</v>
      </c>
      <c r="N16" s="20" t="n">
        <v>4.12115046</v>
      </c>
      <c r="O16" s="18" t="n">
        <v>357.17090442</v>
      </c>
      <c r="P16" s="20" t="n">
        <v>17.03892866</v>
      </c>
      <c r="Q16" s="18" t="s">
        <v>182</v>
      </c>
      <c r="R16" s="20" t="s">
        <v>182</v>
      </c>
      <c r="S16" s="18" t="s">
        <v>182</v>
      </c>
      <c r="T16" s="20" t="s">
        <v>182</v>
      </c>
      <c r="U16" s="18" t="s">
        <v>182</v>
      </c>
      <c r="V16" s="20" t="s">
        <v>182</v>
      </c>
      <c r="W16" s="18" t="n">
        <v>409.2122967</v>
      </c>
      <c r="X16" s="20" t="n">
        <v>5.85695127</v>
      </c>
    </row>
    <row r="17" spans="1:24">
      <c r="A17" s="15" t="s">
        <v>192</v>
      </c>
      <c r="B17" s="17" t="n">
        <v>6504</v>
      </c>
      <c r="C17" s="18">
        <f>(794.0/B17*100)</f>
        <v/>
      </c>
      <c r="D17" s="19" t="n">
        <v>5710</v>
      </c>
      <c r="E17" s="18" t="n">
        <v>525.28282802</v>
      </c>
      <c r="F17" s="20" t="n">
        <v>3.24568216</v>
      </c>
      <c r="G17" s="18" t="n">
        <v>510.07908835</v>
      </c>
      <c r="H17" s="20" t="n">
        <v>4.73304546</v>
      </c>
      <c r="I17" s="18" t="n">
        <v>515.23457633</v>
      </c>
      <c r="J17" s="20" t="n">
        <v>4.50233994</v>
      </c>
      <c r="K17" s="18" t="n">
        <v>515.02046482</v>
      </c>
      <c r="L17" s="20" t="n">
        <v>4.35625565</v>
      </c>
      <c r="M17" s="18" t="n">
        <v>504.17532262</v>
      </c>
      <c r="N17" s="20" t="n">
        <v>4.3445609</v>
      </c>
      <c r="O17" s="18" t="s">
        <v>182</v>
      </c>
      <c r="P17" s="20" t="s">
        <v>182</v>
      </c>
      <c r="Q17" s="18" t="s">
        <v>182</v>
      </c>
      <c r="R17" s="20" t="s">
        <v>182</v>
      </c>
      <c r="S17" s="18" t="n">
        <v>362.96139732</v>
      </c>
      <c r="T17" s="20" t="n">
        <v>12.64520278</v>
      </c>
      <c r="U17" s="18" t="s">
        <v>182</v>
      </c>
      <c r="V17" s="20" t="s">
        <v>182</v>
      </c>
      <c r="W17" s="18" t="n">
        <v>448.76840551</v>
      </c>
      <c r="X17" s="20" t="n">
        <v>8.21114072</v>
      </c>
    </row>
    <row r="18" spans="1:24">
      <c r="A18" s="15" t="s">
        <v>193</v>
      </c>
      <c r="B18" s="17" t="n">
        <v>5532</v>
      </c>
      <c r="C18" s="18">
        <f>(40.0/B18*100)</f>
        <v/>
      </c>
      <c r="D18" s="19" t="n">
        <v>5492</v>
      </c>
      <c r="E18" s="18" t="n">
        <v>461.87477462</v>
      </c>
      <c r="F18" s="20" t="n">
        <v>5.31484987</v>
      </c>
      <c r="G18" s="18" t="n">
        <v>462.54152712</v>
      </c>
      <c r="H18" s="20" t="n">
        <v>5.42091958</v>
      </c>
      <c r="I18" s="18" t="n">
        <v>474.26808238</v>
      </c>
      <c r="J18" s="20" t="n">
        <v>5.21200742</v>
      </c>
      <c r="K18" s="18" t="n">
        <v>459.77301136</v>
      </c>
      <c r="L18" s="20" t="n">
        <v>4.46131103</v>
      </c>
      <c r="M18" s="18" t="n">
        <v>449.7968989</v>
      </c>
      <c r="N18" s="20" t="n">
        <v>4.22872722</v>
      </c>
      <c r="O18" s="18" t="n">
        <v>358.73236946</v>
      </c>
      <c r="P18" s="20" t="n">
        <v>16.39771243</v>
      </c>
      <c r="Q18" s="18" t="s">
        <v>182</v>
      </c>
      <c r="R18" s="20" t="s">
        <v>182</v>
      </c>
      <c r="S18" s="18" t="s">
        <v>182</v>
      </c>
      <c r="T18" s="20" t="s">
        <v>182</v>
      </c>
      <c r="U18" s="18" t="s">
        <v>182</v>
      </c>
      <c r="V18" s="20" t="s">
        <v>182</v>
      </c>
      <c r="W18" s="18" t="n">
        <v>399.59718934</v>
      </c>
      <c r="X18" s="20" t="n">
        <v>6.87384026</v>
      </c>
    </row>
    <row r="19" spans="1:24">
      <c r="A19" s="15" t="s">
        <v>194</v>
      </c>
      <c r="B19" s="17" t="n">
        <v>5658</v>
      </c>
      <c r="C19" s="18">
        <f>(154.0/B19*100)</f>
        <v/>
      </c>
      <c r="D19" s="19" t="n">
        <v>5504</v>
      </c>
      <c r="E19" s="18" t="n">
        <v>454.92376562</v>
      </c>
      <c r="F19" s="20" t="n">
        <v>5.99059842</v>
      </c>
      <c r="G19" s="18" t="n">
        <v>481.71100071</v>
      </c>
      <c r="H19" s="20" t="n">
        <v>5.21433789</v>
      </c>
      <c r="I19" s="18" t="n">
        <v>491.76296736</v>
      </c>
      <c r="J19" s="20" t="n">
        <v>3.76746644</v>
      </c>
      <c r="K19" s="18" t="n">
        <v>496.66534971</v>
      </c>
      <c r="L19" s="20" t="n">
        <v>3.89793981</v>
      </c>
      <c r="M19" s="18" t="n">
        <v>474.75096593</v>
      </c>
      <c r="N19" s="20" t="n">
        <v>3.75652743</v>
      </c>
      <c r="O19" s="18" t="n">
        <v>385.76858232</v>
      </c>
      <c r="P19" s="20" t="n">
        <v>18.33358349</v>
      </c>
      <c r="Q19" s="18" t="s">
        <v>182</v>
      </c>
      <c r="R19" s="20" t="s">
        <v>182</v>
      </c>
      <c r="S19" s="18" t="s">
        <v>182</v>
      </c>
      <c r="T19" s="20" t="s">
        <v>182</v>
      </c>
      <c r="U19" s="18" t="s">
        <v>182</v>
      </c>
      <c r="V19" s="20" t="s">
        <v>182</v>
      </c>
      <c r="W19" s="18" t="n">
        <v>401.173227</v>
      </c>
      <c r="X19" s="20" t="n">
        <v>7.08701638</v>
      </c>
    </row>
    <row r="20" spans="1:24">
      <c r="A20" s="15" t="s">
        <v>195</v>
      </c>
      <c r="B20" s="17" t="n">
        <v>3371</v>
      </c>
      <c r="C20" s="18">
        <f>(81.0/B20*100)</f>
        <v/>
      </c>
      <c r="D20" s="19" t="n">
        <v>3290</v>
      </c>
      <c r="E20" s="18" t="n">
        <v>487.27187681</v>
      </c>
      <c r="F20" s="20" t="n">
        <v>5.08322055</v>
      </c>
      <c r="G20" s="18" t="n">
        <v>498.04038938</v>
      </c>
      <c r="H20" s="20" t="n">
        <v>4.22757169</v>
      </c>
      <c r="I20" s="18" t="n">
        <v>502.26575163</v>
      </c>
      <c r="J20" s="20" t="n">
        <v>2.94679967</v>
      </c>
      <c r="K20" s="18" t="n">
        <v>487.13927853</v>
      </c>
      <c r="L20" s="20" t="n">
        <v>4.54617727</v>
      </c>
      <c r="M20" s="18" t="n">
        <v>476.0208779</v>
      </c>
      <c r="N20" s="20" t="n">
        <v>4.9956147</v>
      </c>
      <c r="O20" s="18" t="s">
        <v>182</v>
      </c>
      <c r="P20" s="20" t="s">
        <v>182</v>
      </c>
      <c r="Q20" s="18" t="s">
        <v>182</v>
      </c>
      <c r="R20" s="20" t="s">
        <v>182</v>
      </c>
      <c r="S20" s="18" t="s">
        <v>182</v>
      </c>
      <c r="T20" s="20" t="s">
        <v>182</v>
      </c>
      <c r="U20" s="18" t="s">
        <v>182</v>
      </c>
      <c r="V20" s="20" t="s">
        <v>182</v>
      </c>
      <c r="W20" s="18" t="n">
        <v>419.79760209</v>
      </c>
      <c r="X20" s="20" t="n">
        <v>9.53721118</v>
      </c>
    </row>
    <row r="21" spans="1:24">
      <c r="A21" s="15" t="s">
        <v>196</v>
      </c>
      <c r="B21" s="17" t="n">
        <v>5741</v>
      </c>
      <c r="C21" s="18">
        <f>(81.0/B21*100)</f>
        <v/>
      </c>
      <c r="D21" s="19" t="n">
        <v>5660</v>
      </c>
      <c r="E21" s="18" t="n">
        <v>499.17619503</v>
      </c>
      <c r="F21" s="20" t="n">
        <v>3.7793973</v>
      </c>
      <c r="G21" s="18" t="n">
        <v>513.38781117</v>
      </c>
      <c r="H21" s="20" t="n">
        <v>2.95241687</v>
      </c>
      <c r="I21" s="18" t="n">
        <v>517.01148406</v>
      </c>
      <c r="J21" s="20" t="n">
        <v>2.55007454</v>
      </c>
      <c r="K21" s="18" t="n">
        <v>504.59623262</v>
      </c>
      <c r="L21" s="20" t="n">
        <v>3.29140263</v>
      </c>
      <c r="M21" s="18" t="n">
        <v>473.24245094</v>
      </c>
      <c r="N21" s="20" t="n">
        <v>3.97041119</v>
      </c>
      <c r="O21" s="18" t="n">
        <v>424.8487347</v>
      </c>
      <c r="P21" s="20" t="n">
        <v>29.04056888</v>
      </c>
      <c r="Q21" s="18" t="s">
        <v>182</v>
      </c>
      <c r="R21" s="20" t="s">
        <v>182</v>
      </c>
      <c r="S21" s="18" t="s">
        <v>182</v>
      </c>
      <c r="T21" s="20" t="s">
        <v>182</v>
      </c>
      <c r="U21" s="18" t="s">
        <v>182</v>
      </c>
      <c r="V21" s="20" t="s">
        <v>182</v>
      </c>
      <c r="W21" s="18" t="n">
        <v>460.58737764</v>
      </c>
      <c r="X21" s="20" t="n">
        <v>8.970572600000001</v>
      </c>
    </row>
    <row r="22" spans="1:24">
      <c r="A22" s="15" t="s">
        <v>197</v>
      </c>
      <c r="B22" s="17" t="n">
        <v>6598</v>
      </c>
      <c r="C22" s="18">
        <f>(102.0/B22*100)</f>
        <v/>
      </c>
      <c r="D22" s="19" t="n">
        <v>6496</v>
      </c>
      <c r="E22" s="18" t="n">
        <v>501.76145144</v>
      </c>
      <c r="F22" s="20" t="n">
        <v>5.7172942</v>
      </c>
      <c r="G22" s="18" t="n">
        <v>477.73463678</v>
      </c>
      <c r="H22" s="20" t="n">
        <v>4.46910458</v>
      </c>
      <c r="I22" s="18" t="n">
        <v>477.51681751</v>
      </c>
      <c r="J22" s="20" t="n">
        <v>5.67589958</v>
      </c>
      <c r="K22" s="18" t="n">
        <v>474.04406154</v>
      </c>
      <c r="L22" s="20" t="n">
        <v>4.9051192</v>
      </c>
      <c r="M22" s="18" t="n">
        <v>446.86718057</v>
      </c>
      <c r="N22" s="20" t="n">
        <v>5.90082978</v>
      </c>
      <c r="O22" s="18" t="n">
        <v>353.48150344</v>
      </c>
      <c r="P22" s="20" t="n">
        <v>10.04320883</v>
      </c>
      <c r="Q22" s="18" t="s">
        <v>182</v>
      </c>
      <c r="R22" s="20" t="s">
        <v>182</v>
      </c>
      <c r="S22" s="18" t="n">
        <v>465.3184081</v>
      </c>
      <c r="T22" s="20" t="n">
        <v>9.52311205</v>
      </c>
      <c r="U22" s="18" t="s">
        <v>182</v>
      </c>
      <c r="V22" s="20" t="s">
        <v>182</v>
      </c>
      <c r="W22" s="18" t="n">
        <v>387.32165872</v>
      </c>
      <c r="X22" s="20" t="n">
        <v>7.30356383</v>
      </c>
    </row>
    <row r="23" spans="1:24">
      <c r="A23" s="15" t="s">
        <v>198</v>
      </c>
      <c r="B23" s="17" t="n">
        <v>11583</v>
      </c>
      <c r="C23" s="18">
        <f>(522.0/B23*100)</f>
        <v/>
      </c>
      <c r="D23" s="19" t="n">
        <v>11061</v>
      </c>
      <c r="E23" s="18" t="n">
        <v>506.88814899</v>
      </c>
      <c r="F23" s="20" t="n">
        <v>3.80374738</v>
      </c>
      <c r="G23" s="18" t="n">
        <v>483.8995464</v>
      </c>
      <c r="H23" s="20" t="n">
        <v>4.82748083</v>
      </c>
      <c r="I23" s="18" t="n">
        <v>495.78107894</v>
      </c>
      <c r="J23" s="20" t="n">
        <v>4.42676227</v>
      </c>
      <c r="K23" s="18" t="n">
        <v>492.31643519</v>
      </c>
      <c r="L23" s="20" t="n">
        <v>4.11610302</v>
      </c>
      <c r="M23" s="18" t="n">
        <v>493.44207761</v>
      </c>
      <c r="N23" s="20" t="n">
        <v>4.69465773</v>
      </c>
      <c r="O23" s="18" t="n">
        <v>458.71026959</v>
      </c>
      <c r="P23" s="20" t="n">
        <v>19.55759787</v>
      </c>
      <c r="Q23" s="18" t="s">
        <v>182</v>
      </c>
      <c r="R23" s="20" t="s">
        <v>182</v>
      </c>
      <c r="S23" s="18" t="s">
        <v>182</v>
      </c>
      <c r="T23" s="20" t="s">
        <v>182</v>
      </c>
      <c r="U23" s="18" t="s">
        <v>182</v>
      </c>
      <c r="V23" s="20" t="s">
        <v>182</v>
      </c>
      <c r="W23" s="18" t="n">
        <v>436.74291809</v>
      </c>
      <c r="X23" s="20" t="n">
        <v>6.25000644</v>
      </c>
    </row>
    <row r="24" spans="1:24">
      <c r="A24" s="15" t="s">
        <v>199</v>
      </c>
      <c r="B24" s="17" t="n">
        <v>6647</v>
      </c>
      <c r="C24" s="18">
        <f>(20.0/B24*100)</f>
        <v/>
      </c>
      <c r="D24" s="19" t="n">
        <v>6627</v>
      </c>
      <c r="E24" s="18" t="n">
        <v>525.34106675</v>
      </c>
      <c r="F24" s="20" t="n">
        <v>3.03362997</v>
      </c>
      <c r="G24" s="18" t="n">
        <v>532.5704561700001</v>
      </c>
      <c r="H24" s="20" t="n">
        <v>5.06941334</v>
      </c>
      <c r="I24" s="18" t="n">
        <v>560.10371266</v>
      </c>
      <c r="J24" s="20" t="n">
        <v>3.48396693</v>
      </c>
      <c r="K24" s="18" t="n">
        <v>548.75803781</v>
      </c>
      <c r="L24" s="20" t="n">
        <v>6.22516196</v>
      </c>
      <c r="M24" s="18" t="n">
        <v>541.41512722</v>
      </c>
      <c r="N24" s="20" t="n">
        <v>5.42831393</v>
      </c>
      <c r="O24" s="18" t="n">
        <v>437.355754</v>
      </c>
      <c r="P24" s="20" t="n">
        <v>17.09724105</v>
      </c>
      <c r="Q24" s="18" t="s">
        <v>182</v>
      </c>
      <c r="R24" s="20" t="s">
        <v>182</v>
      </c>
      <c r="S24" s="18" t="s">
        <v>182</v>
      </c>
      <c r="T24" s="20" t="s">
        <v>182</v>
      </c>
      <c r="U24" s="18" t="s">
        <v>182</v>
      </c>
      <c r="V24" s="20" t="s">
        <v>182</v>
      </c>
      <c r="W24" s="18" t="n">
        <v>450.65794375</v>
      </c>
      <c r="X24" s="20" t="n">
        <v>15.18734527</v>
      </c>
    </row>
    <row r="25" spans="1:24">
      <c r="A25" s="15" t="s">
        <v>200</v>
      </c>
      <c r="B25" s="17" t="n">
        <v>5581</v>
      </c>
      <c r="C25" s="18">
        <f>(28.0/B25*100)</f>
        <v/>
      </c>
      <c r="D25" s="19" t="n">
        <v>5553</v>
      </c>
      <c r="E25" s="18" t="n">
        <v>526.29129278</v>
      </c>
      <c r="F25" s="20" t="n">
        <v>4.34698546</v>
      </c>
      <c r="G25" s="18" t="n">
        <v>524.5978261400001</v>
      </c>
      <c r="H25" s="20" t="n">
        <v>4.82784945</v>
      </c>
      <c r="I25" s="18" t="n">
        <v>529.34316835</v>
      </c>
      <c r="J25" s="20" t="n">
        <v>4.56448463</v>
      </c>
      <c r="K25" s="18" t="n">
        <v>523.97212761</v>
      </c>
      <c r="L25" s="20" t="n">
        <v>5.41674926</v>
      </c>
      <c r="M25" s="18" t="n">
        <v>513.22375973</v>
      </c>
      <c r="N25" s="20" t="n">
        <v>5.84503555</v>
      </c>
      <c r="O25" s="18" t="n">
        <v>392.05635972</v>
      </c>
      <c r="P25" s="20" t="n">
        <v>35.90323828</v>
      </c>
      <c r="Q25" s="18" t="s">
        <v>182</v>
      </c>
      <c r="R25" s="20" t="s">
        <v>182</v>
      </c>
      <c r="S25" s="18" t="s">
        <v>182</v>
      </c>
      <c r="T25" s="20" t="s">
        <v>182</v>
      </c>
      <c r="U25" s="18" t="s">
        <v>182</v>
      </c>
      <c r="V25" s="20" t="s">
        <v>182</v>
      </c>
      <c r="W25" s="18" t="n">
        <v>462.22919295</v>
      </c>
      <c r="X25" s="20" t="n">
        <v>17.78480126</v>
      </c>
    </row>
    <row r="26" spans="1:24">
      <c r="A26" s="15" t="s">
        <v>201</v>
      </c>
      <c r="B26" s="17" t="n">
        <v>4869</v>
      </c>
      <c r="C26" s="18">
        <f>(102.0/B26*100)</f>
        <v/>
      </c>
      <c r="D26" s="19" t="n">
        <v>4767</v>
      </c>
      <c r="E26" s="18" t="n">
        <v>492.24031646</v>
      </c>
      <c r="F26" s="20" t="n">
        <v>4.19521388</v>
      </c>
      <c r="G26" s="18" t="n">
        <v>484.30743273</v>
      </c>
      <c r="H26" s="20" t="n">
        <v>3.78688441</v>
      </c>
      <c r="I26" s="18" t="n">
        <v>491.37683153</v>
      </c>
      <c r="J26" s="20" t="n">
        <v>2.90848275</v>
      </c>
      <c r="K26" s="18" t="n">
        <v>483.90194536</v>
      </c>
      <c r="L26" s="20" t="n">
        <v>3.15389845</v>
      </c>
      <c r="M26" s="18" t="n">
        <v>475.53089219</v>
      </c>
      <c r="N26" s="20" t="n">
        <v>3.48505925</v>
      </c>
      <c r="O26" s="18" t="s">
        <v>182</v>
      </c>
      <c r="P26" s="20" t="s">
        <v>182</v>
      </c>
      <c r="Q26" s="18" t="s">
        <v>182</v>
      </c>
      <c r="R26" s="20" t="s">
        <v>182</v>
      </c>
      <c r="S26" s="18" t="s">
        <v>182</v>
      </c>
      <c r="T26" s="20" t="s">
        <v>182</v>
      </c>
      <c r="U26" s="18" t="s">
        <v>182</v>
      </c>
      <c r="V26" s="20" t="s">
        <v>182</v>
      </c>
      <c r="W26" s="18" t="n">
        <v>427.54211882</v>
      </c>
      <c r="X26" s="20" t="n">
        <v>9.070993680000001</v>
      </c>
    </row>
    <row r="27" spans="1:24">
      <c r="A27" s="15" t="s">
        <v>202</v>
      </c>
      <c r="B27" s="17" t="n">
        <v>5299</v>
      </c>
      <c r="C27" s="18">
        <f>(186.0/B27*100)</f>
        <v/>
      </c>
      <c r="D27" s="19" t="n">
        <v>5113</v>
      </c>
      <c r="E27" s="18" t="n">
        <v>490.14088605</v>
      </c>
      <c r="F27" s="20" t="n">
        <v>3.92323058</v>
      </c>
      <c r="G27" s="18" t="n">
        <v>486.76051</v>
      </c>
      <c r="H27" s="20" t="n">
        <v>4.07601971</v>
      </c>
      <c r="I27" s="18" t="n">
        <v>500.62599271</v>
      </c>
      <c r="J27" s="20" t="n">
        <v>3.09788504</v>
      </c>
      <c r="K27" s="18" t="n">
        <v>506.88248359</v>
      </c>
      <c r="L27" s="20" t="n">
        <v>3.39344333</v>
      </c>
      <c r="M27" s="18" t="n">
        <v>489.17871838</v>
      </c>
      <c r="N27" s="20" t="n">
        <v>3.45899948</v>
      </c>
      <c r="O27" s="18" t="n">
        <v>433.74807221</v>
      </c>
      <c r="P27" s="20" t="n">
        <v>14.3856779</v>
      </c>
      <c r="Q27" s="18" t="s">
        <v>182</v>
      </c>
      <c r="R27" s="20" t="s">
        <v>182</v>
      </c>
      <c r="S27" s="18" t="s">
        <v>182</v>
      </c>
      <c r="T27" s="20" t="s">
        <v>182</v>
      </c>
      <c r="U27" s="18" t="s">
        <v>182</v>
      </c>
      <c r="V27" s="20" t="s">
        <v>182</v>
      </c>
      <c r="W27" s="18" t="n">
        <v>421.26401817</v>
      </c>
      <c r="X27" s="20" t="n">
        <v>4.04045017</v>
      </c>
    </row>
    <row r="28" spans="1:24">
      <c r="A28" s="15" t="s">
        <v>203</v>
      </c>
      <c r="B28" s="17" t="n">
        <v>7568</v>
      </c>
      <c r="C28" s="18">
        <f>(135.0/B28*100)</f>
        <v/>
      </c>
      <c r="D28" s="19" t="n">
        <v>7433</v>
      </c>
      <c r="E28" s="18" t="n">
        <v>384.43380556</v>
      </c>
      <c r="F28" s="20" t="n">
        <v>3.64400047</v>
      </c>
      <c r="G28" s="18" t="n">
        <v>403.1181733</v>
      </c>
      <c r="H28" s="20" t="n">
        <v>3.90294645</v>
      </c>
      <c r="I28" s="18" t="n">
        <v>422.07974225</v>
      </c>
      <c r="J28" s="20" t="n">
        <v>2.87293923</v>
      </c>
      <c r="K28" s="18" t="n">
        <v>421.84530774</v>
      </c>
      <c r="L28" s="20" t="n">
        <v>3.06392179</v>
      </c>
      <c r="M28" s="18" t="n">
        <v>420.03221383</v>
      </c>
      <c r="N28" s="20" t="n">
        <v>3.96874854</v>
      </c>
      <c r="O28" s="18" t="n">
        <v>331.61953229</v>
      </c>
      <c r="P28" s="20" t="n">
        <v>9.41278149</v>
      </c>
      <c r="Q28" s="18" t="s">
        <v>182</v>
      </c>
      <c r="R28" s="20" t="s">
        <v>182</v>
      </c>
      <c r="S28" s="18" t="s">
        <v>182</v>
      </c>
      <c r="T28" s="20" t="s">
        <v>182</v>
      </c>
      <c r="U28" s="18" t="s">
        <v>182</v>
      </c>
      <c r="V28" s="20" t="s">
        <v>182</v>
      </c>
      <c r="W28" s="18" t="n">
        <v>348.93221064</v>
      </c>
      <c r="X28" s="20" t="n">
        <v>10.35208342</v>
      </c>
    </row>
    <row r="29" spans="1:24">
      <c r="A29" s="15" t="s">
        <v>204</v>
      </c>
      <c r="B29" s="17" t="n">
        <v>5385</v>
      </c>
      <c r="C29" s="18">
        <f>(37.0/B29*100)</f>
        <v/>
      </c>
      <c r="D29" s="19" t="n">
        <v>5348</v>
      </c>
      <c r="E29" s="18" t="n">
        <v>525.46399386</v>
      </c>
      <c r="F29" s="20" t="n">
        <v>2.87365217</v>
      </c>
      <c r="G29" s="18" t="n">
        <v>520.06535502</v>
      </c>
      <c r="H29" s="20" t="n">
        <v>4.79731803</v>
      </c>
      <c r="I29" s="18" t="n">
        <v>514.74218363</v>
      </c>
      <c r="J29" s="20" t="n">
        <v>3.56165961</v>
      </c>
      <c r="K29" s="18" t="n">
        <v>528.07649011</v>
      </c>
      <c r="L29" s="20" t="n">
        <v>3.41440734</v>
      </c>
      <c r="M29" s="18" t="n">
        <v>505.49016359</v>
      </c>
      <c r="N29" s="20" t="n">
        <v>4.35713535</v>
      </c>
      <c r="O29" s="18" t="n">
        <v>388.67614524</v>
      </c>
      <c r="P29" s="20" t="n">
        <v>42.43001082</v>
      </c>
      <c r="Q29" s="18" t="s">
        <v>182</v>
      </c>
      <c r="R29" s="20" t="s">
        <v>182</v>
      </c>
      <c r="S29" s="18" t="n">
        <v>335.3902018</v>
      </c>
      <c r="T29" s="20" t="n">
        <v>12.1685767</v>
      </c>
      <c r="U29" s="18" t="s">
        <v>182</v>
      </c>
      <c r="V29" s="20" t="s">
        <v>182</v>
      </c>
      <c r="W29" s="18" t="n">
        <v>429.27033021</v>
      </c>
      <c r="X29" s="20" t="n">
        <v>11.42967904</v>
      </c>
    </row>
    <row r="30" spans="1:24">
      <c r="A30" s="15" t="s">
        <v>205</v>
      </c>
      <c r="B30" s="17" t="n">
        <v>4520</v>
      </c>
      <c r="C30" s="18">
        <f>(577.0/B30*100)</f>
        <v/>
      </c>
      <c r="D30" s="19" t="n">
        <v>3943</v>
      </c>
      <c r="E30" s="18" t="n">
        <v>503.33422678</v>
      </c>
      <c r="F30" s="20" t="n">
        <v>4.62765985</v>
      </c>
      <c r="G30" s="18" t="n">
        <v>515.69315729</v>
      </c>
      <c r="H30" s="20" t="n">
        <v>4.66505787</v>
      </c>
      <c r="I30" s="18" t="n">
        <v>510.15452045</v>
      </c>
      <c r="J30" s="20" t="n">
        <v>3.72200955</v>
      </c>
      <c r="K30" s="18" t="n">
        <v>497.94220439</v>
      </c>
      <c r="L30" s="20" t="n">
        <v>4.1724478</v>
      </c>
      <c r="M30" s="18" t="n">
        <v>473.64929195</v>
      </c>
      <c r="N30" s="20" t="n">
        <v>4.77371586</v>
      </c>
      <c r="O30" s="18" t="n">
        <v>416.62079913</v>
      </c>
      <c r="P30" s="20" t="n">
        <v>23.35845308</v>
      </c>
      <c r="Q30" s="18" t="s">
        <v>182</v>
      </c>
      <c r="R30" s="20" t="s">
        <v>182</v>
      </c>
      <c r="S30" s="18" t="s">
        <v>182</v>
      </c>
      <c r="T30" s="20" t="s">
        <v>182</v>
      </c>
      <c r="U30" s="18" t="s">
        <v>182</v>
      </c>
      <c r="V30" s="20" t="s">
        <v>182</v>
      </c>
      <c r="W30" s="18" t="n">
        <v>436.60723469</v>
      </c>
      <c r="X30" s="20" t="n">
        <v>6.59471252</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(17.0/B32*100)</f>
        <v/>
      </c>
      <c r="D32" s="19" t="n">
        <v>4461</v>
      </c>
      <c r="E32" s="18" t="n">
        <v>509.80814066</v>
      </c>
      <c r="F32" s="20" t="n">
        <v>5.54336812</v>
      </c>
      <c r="G32" s="18" t="n">
        <v>499.80072044</v>
      </c>
      <c r="H32" s="20" t="n">
        <v>4.5957972</v>
      </c>
      <c r="I32" s="18" t="n">
        <v>513.14624072</v>
      </c>
      <c r="J32" s="20" t="n">
        <v>3.84361591</v>
      </c>
      <c r="K32" s="18" t="n">
        <v>517.60399235</v>
      </c>
      <c r="L32" s="20" t="n">
        <v>3.12118288</v>
      </c>
      <c r="M32" s="18" t="n">
        <v>494.48265793</v>
      </c>
      <c r="N32" s="20" t="n">
        <v>3.26625022</v>
      </c>
      <c r="O32" s="18" t="n">
        <v>459.37468581</v>
      </c>
      <c r="P32" s="20" t="n">
        <v>28.13902873</v>
      </c>
      <c r="Q32" s="18" t="s">
        <v>182</v>
      </c>
      <c r="R32" s="20" t="s">
        <v>182</v>
      </c>
      <c r="S32" s="18" t="s">
        <v>182</v>
      </c>
      <c r="T32" s="20" t="s">
        <v>182</v>
      </c>
      <c r="U32" s="18" t="s">
        <v>182</v>
      </c>
      <c r="V32" s="20" t="s">
        <v>182</v>
      </c>
      <c r="W32" s="18" t="n">
        <v>432.88105571</v>
      </c>
      <c r="X32" s="20" t="n">
        <v>10.18988462</v>
      </c>
    </row>
    <row r="33" spans="1:24">
      <c r="A33" s="15" t="s">
        <v>208</v>
      </c>
      <c r="B33" s="17" t="n">
        <v>7325</v>
      </c>
      <c r="C33" s="18">
        <f>(246.0/B33*100)</f>
        <v/>
      </c>
      <c r="D33" s="19" t="n">
        <v>7079</v>
      </c>
      <c r="E33" s="18" t="n">
        <v>498.31922575</v>
      </c>
      <c r="F33" s="20" t="n">
        <v>4.7273187</v>
      </c>
      <c r="G33" s="18" t="n">
        <v>506.17512935</v>
      </c>
      <c r="H33" s="20" t="n">
        <v>4.24749458</v>
      </c>
      <c r="I33" s="18" t="n">
        <v>504.03350686</v>
      </c>
      <c r="J33" s="20" t="n">
        <v>4.38447278</v>
      </c>
      <c r="K33" s="18" t="n">
        <v>494.29235132</v>
      </c>
      <c r="L33" s="20" t="n">
        <v>4.12438226</v>
      </c>
      <c r="M33" s="18" t="n">
        <v>467.72055334</v>
      </c>
      <c r="N33" s="20" t="n">
        <v>5.08816322</v>
      </c>
      <c r="O33" s="18" t="n">
        <v>385.2957023</v>
      </c>
      <c r="P33" s="20" t="n">
        <v>29.52119482</v>
      </c>
      <c r="Q33" s="18" t="s">
        <v>182</v>
      </c>
      <c r="R33" s="20" t="s">
        <v>182</v>
      </c>
      <c r="S33" s="18" t="s">
        <v>182</v>
      </c>
      <c r="T33" s="20" t="s">
        <v>182</v>
      </c>
      <c r="U33" s="18" t="s">
        <v>182</v>
      </c>
      <c r="V33" s="20" t="s">
        <v>182</v>
      </c>
      <c r="W33" s="18" t="n">
        <v>428.5861842</v>
      </c>
      <c r="X33" s="20" t="n">
        <v>8.74631347</v>
      </c>
    </row>
    <row r="34" spans="1:24">
      <c r="A34" s="15" t="s">
        <v>209</v>
      </c>
      <c r="B34" s="17" t="n">
        <v>6350</v>
      </c>
      <c r="C34" s="18">
        <f>(87.0/B34*100)</f>
        <v/>
      </c>
      <c r="D34" s="19" t="n">
        <v>6263</v>
      </c>
      <c r="E34" s="18" t="n">
        <v>459.40890281</v>
      </c>
      <c r="F34" s="20" t="n">
        <v>5.37022407</v>
      </c>
      <c r="G34" s="18" t="n">
        <v>461.2970072</v>
      </c>
      <c r="H34" s="20" t="n">
        <v>5.52524656</v>
      </c>
      <c r="I34" s="18" t="n">
        <v>498.75403535</v>
      </c>
      <c r="J34" s="20" t="n">
        <v>4.04834715</v>
      </c>
      <c r="K34" s="18" t="n">
        <v>497.63973863</v>
      </c>
      <c r="L34" s="20" t="n">
        <v>3.93322995</v>
      </c>
      <c r="M34" s="18" t="n">
        <v>487.81757366</v>
      </c>
      <c r="N34" s="20" t="n">
        <v>3.26582243</v>
      </c>
      <c r="O34" s="18" t="n">
        <v>379.07328183</v>
      </c>
      <c r="P34" s="20" t="n">
        <v>14.0777645</v>
      </c>
      <c r="Q34" s="18" t="s">
        <v>182</v>
      </c>
      <c r="R34" s="20" t="s">
        <v>182</v>
      </c>
      <c r="S34" s="18" t="n">
        <v>336.51078337</v>
      </c>
      <c r="T34" s="20" t="n">
        <v>12.24828707</v>
      </c>
      <c r="U34" s="18" t="s">
        <v>182</v>
      </c>
      <c r="V34" s="20" t="s">
        <v>182</v>
      </c>
      <c r="W34" s="18" t="n">
        <v>405.45967698</v>
      </c>
      <c r="X34" s="20" t="n">
        <v>8.07427444</v>
      </c>
    </row>
    <row r="35" spans="1:24">
      <c r="A35" s="15" t="s">
        <v>210</v>
      </c>
      <c r="B35" s="17" t="n">
        <v>6406</v>
      </c>
      <c r="C35" s="18">
        <f>(76.0/B35*100)</f>
        <v/>
      </c>
      <c r="D35" s="19" t="n">
        <v>6330</v>
      </c>
      <c r="E35" s="18" t="n">
        <v>505.93997342</v>
      </c>
      <c r="F35" s="20" t="n">
        <v>5.22547376</v>
      </c>
      <c r="G35" s="18" t="n">
        <v>506.68978881</v>
      </c>
      <c r="H35" s="20" t="n">
        <v>5.08356393</v>
      </c>
      <c r="I35" s="18" t="n">
        <v>521.5813748</v>
      </c>
      <c r="J35" s="20" t="n">
        <v>3.1807063</v>
      </c>
      <c r="K35" s="18" t="n">
        <v>526.15142651</v>
      </c>
      <c r="L35" s="20" t="n">
        <v>3.33340543</v>
      </c>
      <c r="M35" s="18" t="n">
        <v>509.26871589</v>
      </c>
      <c r="N35" s="20" t="n">
        <v>3.60801402</v>
      </c>
      <c r="O35" s="18" t="n">
        <v>456.28947541</v>
      </c>
      <c r="P35" s="20" t="n">
        <v>18.93491365</v>
      </c>
      <c r="Q35" s="18" t="s">
        <v>182</v>
      </c>
      <c r="R35" s="20" t="s">
        <v>182</v>
      </c>
      <c r="S35" s="18" t="n">
        <v>349.78970242</v>
      </c>
      <c r="T35" s="20" t="n">
        <v>6.90672373</v>
      </c>
      <c r="U35" s="18" t="s">
        <v>182</v>
      </c>
      <c r="V35" s="20" t="s">
        <v>182</v>
      </c>
      <c r="W35" s="18" t="n">
        <v>450.98709068</v>
      </c>
      <c r="X35" s="20" t="n">
        <v>6.2783359</v>
      </c>
    </row>
    <row r="36" spans="1:24">
      <c r="A36" s="15" t="s">
        <v>211</v>
      </c>
      <c r="B36" s="17" t="n">
        <v>6736</v>
      </c>
      <c r="C36" s="18">
        <f>(54.0/B36*100)</f>
        <v/>
      </c>
      <c r="D36" s="19" t="n">
        <v>6682</v>
      </c>
      <c r="E36" s="18" t="n">
        <v>493.58033213</v>
      </c>
      <c r="F36" s="20" t="n">
        <v>3.53766475</v>
      </c>
      <c r="G36" s="18" t="n">
        <v>485.17440099</v>
      </c>
      <c r="H36" s="20" t="n">
        <v>4.29884233</v>
      </c>
      <c r="I36" s="18" t="n">
        <v>497.90586393</v>
      </c>
      <c r="J36" s="20" t="n">
        <v>2.91387676</v>
      </c>
      <c r="K36" s="18" t="n">
        <v>493.06169155</v>
      </c>
      <c r="L36" s="20" t="n">
        <v>3.39547939</v>
      </c>
      <c r="M36" s="18" t="n">
        <v>476.83894857</v>
      </c>
      <c r="N36" s="20" t="n">
        <v>3.21376663</v>
      </c>
      <c r="O36" s="18" t="n">
        <v>415.69116087</v>
      </c>
      <c r="P36" s="20" t="n">
        <v>19.29217902</v>
      </c>
      <c r="Q36" s="18" t="s">
        <v>182</v>
      </c>
      <c r="R36" s="20" t="s">
        <v>182</v>
      </c>
      <c r="S36" s="18" t="s">
        <v>182</v>
      </c>
      <c r="T36" s="20" t="s">
        <v>182</v>
      </c>
      <c r="U36" s="18" t="s">
        <v>182</v>
      </c>
      <c r="V36" s="20" t="s">
        <v>182</v>
      </c>
      <c r="W36" s="18" t="n">
        <v>422.12220642</v>
      </c>
      <c r="X36" s="20" t="n">
        <v>7.67307662</v>
      </c>
    </row>
    <row r="37" spans="1:24">
      <c r="A37" s="15" t="s">
        <v>212</v>
      </c>
      <c r="B37" s="17" t="n">
        <v>5458</v>
      </c>
      <c r="C37" s="18">
        <f>(271.0/B37*100)</f>
        <v/>
      </c>
      <c r="D37" s="19" t="n">
        <v>5187</v>
      </c>
      <c r="E37" s="18" t="n">
        <v>513.79584512</v>
      </c>
      <c r="F37" s="20" t="n">
        <v>3.65822337</v>
      </c>
      <c r="G37" s="18" t="n">
        <v>507.38713308</v>
      </c>
      <c r="H37" s="20" t="n">
        <v>4.15616849</v>
      </c>
      <c r="I37" s="18" t="n">
        <v>508.68786798</v>
      </c>
      <c r="J37" s="20" t="n">
        <v>4.05442665</v>
      </c>
      <c r="K37" s="18" t="n">
        <v>503.56440483</v>
      </c>
      <c r="L37" s="20" t="n">
        <v>4.86730789</v>
      </c>
      <c r="M37" s="18" t="n">
        <v>473.18054766</v>
      </c>
      <c r="N37" s="20" t="n">
        <v>4.79083982</v>
      </c>
      <c r="O37" s="18" t="n">
        <v>389.21190398</v>
      </c>
      <c r="P37" s="20" t="n">
        <v>22.35314496</v>
      </c>
      <c r="Q37" s="18" t="s">
        <v>182</v>
      </c>
      <c r="R37" s="20" t="s">
        <v>182</v>
      </c>
      <c r="S37" s="18" t="s">
        <v>182</v>
      </c>
      <c r="T37" s="20" t="s">
        <v>182</v>
      </c>
      <c r="U37" s="18" t="s">
        <v>182</v>
      </c>
      <c r="V37" s="20" t="s">
        <v>182</v>
      </c>
      <c r="W37" s="18" t="n">
        <v>424.65502565</v>
      </c>
      <c r="X37" s="20" t="n">
        <v>6.25237889</v>
      </c>
    </row>
    <row r="38" spans="1:24">
      <c r="A38" s="15" t="s">
        <v>213</v>
      </c>
      <c r="B38" s="17" t="n">
        <v>5860</v>
      </c>
      <c r="C38" s="18">
        <f>(68.0/B38*100)</f>
        <v/>
      </c>
      <c r="D38" s="19" t="n">
        <v>5792</v>
      </c>
      <c r="E38" s="18" t="n">
        <v>541.46742676</v>
      </c>
      <c r="F38" s="20" t="n">
        <v>3.55906461</v>
      </c>
      <c r="G38" s="18" t="n">
        <v>519.8323944700001</v>
      </c>
      <c r="H38" s="20" t="n">
        <v>5.28083051</v>
      </c>
      <c r="I38" s="18" t="n">
        <v>525.6369911100001</v>
      </c>
      <c r="J38" s="20" t="n">
        <v>3.60581177</v>
      </c>
      <c r="K38" s="18" t="n">
        <v>532.56721429</v>
      </c>
      <c r="L38" s="20" t="n">
        <v>4.62360611</v>
      </c>
      <c r="M38" s="18" t="n">
        <v>513.90329467</v>
      </c>
      <c r="N38" s="20" t="n">
        <v>4.45198152</v>
      </c>
      <c r="O38" s="18" t="n">
        <v>423.77334755</v>
      </c>
      <c r="P38" s="20" t="n">
        <v>19.6152984</v>
      </c>
      <c r="Q38" s="18" t="s">
        <v>182</v>
      </c>
      <c r="R38" s="20" t="s">
        <v>182</v>
      </c>
      <c r="S38" s="18" t="s">
        <v>182</v>
      </c>
      <c r="T38" s="20" t="s">
        <v>182</v>
      </c>
      <c r="U38" s="18" t="s">
        <v>182</v>
      </c>
      <c r="V38" s="20" t="s">
        <v>182</v>
      </c>
      <c r="W38" s="18" t="n">
        <v>449.68921777</v>
      </c>
      <c r="X38" s="20" t="n">
        <v>6.22606007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(5675.0/B40*100)</f>
        <v/>
      </c>
      <c r="D40" s="19" t="n">
        <v>8482</v>
      </c>
      <c r="E40" s="18" t="n">
        <v>495.35476017</v>
      </c>
      <c r="F40" s="20" t="n">
        <v>4.24826253</v>
      </c>
      <c r="G40" s="18" t="n">
        <v>506.02093991</v>
      </c>
      <c r="H40" s="20" t="n">
        <v>4.82547417</v>
      </c>
      <c r="I40" s="18" t="n">
        <v>512.0752012200001</v>
      </c>
      <c r="J40" s="20" t="n">
        <v>3.73137269</v>
      </c>
      <c r="K40" s="18" t="n">
        <v>505.92494169</v>
      </c>
      <c r="L40" s="20" t="n">
        <v>4.4979614</v>
      </c>
      <c r="M40" s="18" t="n">
        <v>481.55130319</v>
      </c>
      <c r="N40" s="20" t="n">
        <v>5.88046369</v>
      </c>
      <c r="O40" s="18" t="n">
        <v>408.69474018</v>
      </c>
      <c r="P40" s="20" t="n">
        <v>29.40753755</v>
      </c>
      <c r="Q40" s="18" t="s">
        <v>182</v>
      </c>
      <c r="R40" s="20" t="s">
        <v>182</v>
      </c>
      <c r="S40" s="18" t="n">
        <v>491.16464222</v>
      </c>
      <c r="T40" s="20" t="n">
        <v>2.5540442</v>
      </c>
      <c r="U40" s="18" t="s">
        <v>182</v>
      </c>
      <c r="V40" s="20" t="s">
        <v>182</v>
      </c>
      <c r="W40" s="18" t="n">
        <v>404.84271913</v>
      </c>
      <c r="X40" s="20" t="n">
        <v>6.22769807</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(2819.0/B46*100)</f>
        <v/>
      </c>
      <c r="D46" s="19" t="n">
        <v>20322</v>
      </c>
      <c r="E46" s="18" t="n">
        <v>363.99537638</v>
      </c>
      <c r="F46" s="20" t="n">
        <v>4.41465431</v>
      </c>
      <c r="G46" s="18" t="n">
        <v>386.22729825</v>
      </c>
      <c r="H46" s="20" t="n">
        <v>4.95790242</v>
      </c>
      <c r="I46" s="18" t="n">
        <v>411.49590294</v>
      </c>
      <c r="J46" s="20" t="n">
        <v>4.79836983</v>
      </c>
      <c r="K46" s="18" t="n">
        <v>405.31853364</v>
      </c>
      <c r="L46" s="20" t="n">
        <v>4.55048174</v>
      </c>
      <c r="M46" s="18" t="n">
        <v>398.50065795</v>
      </c>
      <c r="N46" s="20" t="n">
        <v>4.80986395</v>
      </c>
      <c r="O46" s="18" t="n">
        <v>284.46388749</v>
      </c>
      <c r="P46" s="20" t="n">
        <v>12.06045404</v>
      </c>
      <c r="Q46" s="18" t="s">
        <v>182</v>
      </c>
      <c r="R46" s="20" t="s">
        <v>182</v>
      </c>
      <c r="S46" s="18" t="s">
        <v>182</v>
      </c>
      <c r="T46" s="20" t="s">
        <v>182</v>
      </c>
      <c r="U46" s="18" t="s">
        <v>182</v>
      </c>
      <c r="V46" s="20" t="s">
        <v>182</v>
      </c>
      <c r="W46" s="18" t="n">
        <v>356.34606135</v>
      </c>
      <c r="X46" s="20" t="n">
        <v>4.02993451</v>
      </c>
    </row>
    <row r="47" spans="1:24">
      <c r="A47" s="15" t="s">
        <v>222</v>
      </c>
      <c r="B47" s="17" t="n">
        <v>5928</v>
      </c>
      <c r="C47" s="18">
        <f>(162.0/B47*100)</f>
        <v/>
      </c>
      <c r="D47" s="19" t="n">
        <v>5766</v>
      </c>
      <c r="E47" s="18" t="n">
        <v>423.42109168</v>
      </c>
      <c r="F47" s="20" t="n">
        <v>6.56857894</v>
      </c>
      <c r="G47" s="18" t="n">
        <v>431.16540479</v>
      </c>
      <c r="H47" s="20" t="n">
        <v>5.6678332</v>
      </c>
      <c r="I47" s="18" t="n">
        <v>467.93168399</v>
      </c>
      <c r="J47" s="20" t="n">
        <v>4.79204189</v>
      </c>
      <c r="K47" s="18" t="n">
        <v>466.28694446</v>
      </c>
      <c r="L47" s="20" t="n">
        <v>5.0575228</v>
      </c>
      <c r="M47" s="18" t="n">
        <v>458.08635203</v>
      </c>
      <c r="N47" s="20" t="n">
        <v>4.51660105</v>
      </c>
      <c r="O47" s="18" t="n">
        <v>351.05817057</v>
      </c>
      <c r="P47" s="20" t="n">
        <v>12.61946813</v>
      </c>
      <c r="Q47" s="18" t="s">
        <v>182</v>
      </c>
      <c r="R47" s="20" t="s">
        <v>182</v>
      </c>
      <c r="S47" s="18" t="s">
        <v>182</v>
      </c>
      <c r="T47" s="20" t="s">
        <v>182</v>
      </c>
      <c r="U47" s="18" t="s">
        <v>182</v>
      </c>
      <c r="V47" s="20" t="s">
        <v>182</v>
      </c>
      <c r="W47" s="18" t="n">
        <v>390.18588934</v>
      </c>
      <c r="X47" s="20" t="n">
        <v>4.88868692</v>
      </c>
    </row>
    <row r="48" spans="1:24">
      <c r="A48" s="15" t="s">
        <v>223</v>
      </c>
      <c r="B48" s="17" t="n">
        <v>9841</v>
      </c>
      <c r="C48" s="18">
        <f>(19.0/B48*100)</f>
        <v/>
      </c>
      <c r="D48" s="19" t="n">
        <v>9822</v>
      </c>
      <c r="E48" s="18" t="n">
        <v>537.800956</v>
      </c>
      <c r="F48" s="20" t="n">
        <v>5.31447358</v>
      </c>
      <c r="G48" s="18" t="n">
        <v>538.76741218</v>
      </c>
      <c r="H48" s="20" t="n">
        <v>5.78679714</v>
      </c>
      <c r="I48" s="18" t="n">
        <v>547.34267885</v>
      </c>
      <c r="J48" s="20" t="n">
        <v>6.48492362</v>
      </c>
      <c r="K48" s="18" t="n">
        <v>520.37468098</v>
      </c>
      <c r="L48" s="20" t="n">
        <v>6.12140071</v>
      </c>
      <c r="M48" s="18" t="n">
        <v>502.6733505</v>
      </c>
      <c r="N48" s="20" t="n">
        <v>6.53305328</v>
      </c>
      <c r="O48" s="18" t="n">
        <v>379.37826934</v>
      </c>
      <c r="P48" s="20" t="n">
        <v>11.07715242</v>
      </c>
      <c r="Q48" s="18" t="s">
        <v>182</v>
      </c>
      <c r="R48" s="20" t="s">
        <v>182</v>
      </c>
      <c r="S48" s="18" t="s">
        <v>182</v>
      </c>
      <c r="T48" s="20" t="s">
        <v>182</v>
      </c>
      <c r="U48" s="18" t="s">
        <v>182</v>
      </c>
      <c r="V48" s="20" t="s">
        <v>182</v>
      </c>
      <c r="W48" s="18" t="n">
        <v>463.02076635</v>
      </c>
      <c r="X48" s="20" t="n">
        <v>21.39698909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(1102.0/B50*100)</f>
        <v/>
      </c>
      <c r="D50" s="19" t="n">
        <v>10693</v>
      </c>
      <c r="E50" s="18" t="n">
        <v>360.07131298</v>
      </c>
      <c r="F50" s="20" t="n">
        <v>4.45916833</v>
      </c>
      <c r="G50" s="18" t="n">
        <v>377.75786853</v>
      </c>
      <c r="H50" s="20" t="n">
        <v>3.88831344</v>
      </c>
      <c r="I50" s="18" t="n">
        <v>399.25422757</v>
      </c>
      <c r="J50" s="20" t="n">
        <v>3.59454102</v>
      </c>
      <c r="K50" s="18" t="n">
        <v>405.42571355</v>
      </c>
      <c r="L50" s="20" t="n">
        <v>3.15910522</v>
      </c>
      <c r="M50" s="18" t="n">
        <v>414.08052235</v>
      </c>
      <c r="N50" s="20" t="n">
        <v>3.7787033</v>
      </c>
      <c r="O50" s="18" t="n">
        <v>309.38214635</v>
      </c>
      <c r="P50" s="20" t="n">
        <v>11.65830352</v>
      </c>
      <c r="Q50" s="18" t="s">
        <v>182</v>
      </c>
      <c r="R50" s="20" t="s">
        <v>182</v>
      </c>
      <c r="S50" s="18" t="s">
        <v>182</v>
      </c>
      <c r="T50" s="20" t="s">
        <v>182</v>
      </c>
      <c r="U50" s="18" t="s">
        <v>182</v>
      </c>
      <c r="V50" s="20" t="s">
        <v>182</v>
      </c>
      <c r="W50" s="18" t="n">
        <v>362.46883262</v>
      </c>
      <c r="X50" s="20" t="n">
        <v>8.463485500000001</v>
      </c>
    </row>
    <row r="51" spans="1:24">
      <c r="A51" s="15" t="s">
        <v>226</v>
      </c>
      <c r="B51" s="17" t="n">
        <v>6866</v>
      </c>
      <c r="C51" s="18">
        <f>(117.0/B51*100)</f>
        <v/>
      </c>
      <c r="D51" s="19" t="n">
        <v>6749</v>
      </c>
      <c r="E51" s="18" t="n">
        <v>403.10495233</v>
      </c>
      <c r="F51" s="20" t="n">
        <v>4.1794891</v>
      </c>
      <c r="G51" s="18" t="n">
        <v>410.9090144</v>
      </c>
      <c r="H51" s="20" t="n">
        <v>5.26072082</v>
      </c>
      <c r="I51" s="18" t="n">
        <v>416.70833022</v>
      </c>
      <c r="J51" s="20" t="n">
        <v>3.7920223</v>
      </c>
      <c r="K51" s="18" t="n">
        <v>404.01752122</v>
      </c>
      <c r="L51" s="20" t="n">
        <v>3.86594165</v>
      </c>
      <c r="M51" s="18" t="n">
        <v>401.39321522</v>
      </c>
      <c r="N51" s="20" t="n">
        <v>4.7391588</v>
      </c>
      <c r="O51" s="18" t="n">
        <v>338.45012167</v>
      </c>
      <c r="P51" s="20" t="n">
        <v>17.18682088</v>
      </c>
      <c r="Q51" s="18" t="s">
        <v>182</v>
      </c>
      <c r="R51" s="20" t="s">
        <v>182</v>
      </c>
      <c r="S51" s="18" t="n">
        <v>380.5422133</v>
      </c>
      <c r="T51" s="20" t="n">
        <v>4.31283207</v>
      </c>
      <c r="U51" s="18" t="s">
        <v>182</v>
      </c>
      <c r="V51" s="20" t="s">
        <v>182</v>
      </c>
      <c r="W51" s="18" t="n">
        <v>377.40938371</v>
      </c>
      <c r="X51" s="20" t="n">
        <v>5.30471163</v>
      </c>
    </row>
    <row r="52" spans="1:24">
      <c r="A52" s="15" t="s">
        <v>227</v>
      </c>
      <c r="B52" s="17" t="n">
        <v>5809</v>
      </c>
      <c r="C52" s="18">
        <f>(119.0/B52*100)</f>
        <v/>
      </c>
      <c r="D52" s="19" t="n">
        <v>5690</v>
      </c>
      <c r="E52" s="18" t="n">
        <v>439.11324207</v>
      </c>
      <c r="F52" s="20" t="n">
        <v>5.49294718</v>
      </c>
      <c r="G52" s="18" t="n">
        <v>445.27161467</v>
      </c>
      <c r="H52" s="20" t="n">
        <v>6.35164781</v>
      </c>
      <c r="I52" s="18" t="n">
        <v>465.26245159</v>
      </c>
      <c r="J52" s="20" t="n">
        <v>4.25704411</v>
      </c>
      <c r="K52" s="18" t="n">
        <v>480.85814026</v>
      </c>
      <c r="L52" s="20" t="n">
        <v>3.63905651</v>
      </c>
      <c r="M52" s="18" t="n">
        <v>474.30422937</v>
      </c>
      <c r="N52" s="20" t="n">
        <v>3.30217369</v>
      </c>
      <c r="O52" s="18" t="n">
        <v>376.4202098</v>
      </c>
      <c r="P52" s="20" t="n">
        <v>22.91895151</v>
      </c>
      <c r="Q52" s="18" t="s">
        <v>182</v>
      </c>
      <c r="R52" s="20" t="s">
        <v>182</v>
      </c>
      <c r="S52" s="18" t="s">
        <v>182</v>
      </c>
      <c r="T52" s="20" t="s">
        <v>182</v>
      </c>
      <c r="U52" s="18" t="s">
        <v>182</v>
      </c>
      <c r="V52" s="20" t="s">
        <v>182</v>
      </c>
      <c r="W52" s="18" t="n">
        <v>400.65109375</v>
      </c>
      <c r="X52" s="20" t="n">
        <v>6.65607041</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(489.0/B54*100)</f>
        <v/>
      </c>
      <c r="D54" s="19" t="n">
        <v>4251</v>
      </c>
      <c r="E54" s="18" t="n">
        <v>318.68601619</v>
      </c>
      <c r="F54" s="20" t="n">
        <v>4.78181399</v>
      </c>
      <c r="G54" s="18" t="n">
        <v>322.35272376</v>
      </c>
      <c r="H54" s="20" t="n">
        <v>4.22478211</v>
      </c>
      <c r="I54" s="18" t="n">
        <v>345.20804042</v>
      </c>
      <c r="J54" s="20" t="n">
        <v>4.51541374</v>
      </c>
      <c r="K54" s="18" t="n">
        <v>344.66459229</v>
      </c>
      <c r="L54" s="20" t="n">
        <v>4.46657915</v>
      </c>
      <c r="M54" s="18" t="n">
        <v>357.89693077</v>
      </c>
      <c r="N54" s="20" t="n">
        <v>4.62274834</v>
      </c>
      <c r="O54" s="18" t="n">
        <v>287.6604697</v>
      </c>
      <c r="P54" s="20" t="n">
        <v>9.120625710000001</v>
      </c>
      <c r="Q54" s="18" t="s">
        <v>182</v>
      </c>
      <c r="R54" s="20" t="s">
        <v>182</v>
      </c>
      <c r="S54" s="18" t="s">
        <v>182</v>
      </c>
      <c r="T54" s="20" t="s">
        <v>182</v>
      </c>
      <c r="U54" s="18" t="s">
        <v>182</v>
      </c>
      <c r="V54" s="20" t="s">
        <v>182</v>
      </c>
      <c r="W54" s="18" t="n">
        <v>289.20069317</v>
      </c>
      <c r="X54" s="20" t="n">
        <v>4.51255398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544.02303524</v>
      </c>
      <c r="F56" s="20" t="n">
        <v>3.67461275</v>
      </c>
      <c r="G56" s="18" t="n">
        <v>543.47879464</v>
      </c>
      <c r="H56" s="20" t="n">
        <v>3.85567834</v>
      </c>
      <c r="I56" s="18" t="n">
        <v>557.92859155</v>
      </c>
      <c r="J56" s="20" t="n">
        <v>4.35336735</v>
      </c>
      <c r="K56" s="18" t="n">
        <v>558.71691699</v>
      </c>
      <c r="L56" s="20" t="n">
        <v>4.23794951</v>
      </c>
      <c r="M56" s="18" t="n">
        <v>532.63791036</v>
      </c>
      <c r="N56" s="20" t="n">
        <v>5.43852364</v>
      </c>
      <c r="O56" s="18" t="n">
        <v>469.66514609</v>
      </c>
      <c r="P56" s="20" t="n">
        <v>16.61451933</v>
      </c>
      <c r="Q56" s="18" t="s">
        <v>182</v>
      </c>
      <c r="R56" s="20" t="s">
        <v>182</v>
      </c>
      <c r="S56" s="18" t="s">
        <v>182</v>
      </c>
      <c r="T56" s="20" t="s">
        <v>182</v>
      </c>
      <c r="U56" s="18" t="s">
        <v>182</v>
      </c>
      <c r="V56" s="20" t="s">
        <v>182</v>
      </c>
      <c r="W56" s="18" t="n">
        <v>501.436489</v>
      </c>
      <c r="X56" s="20" t="n">
        <v>15.72838624</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(266.0/B61*100)</f>
        <v/>
      </c>
      <c r="D61" s="19" t="n">
        <v>6259</v>
      </c>
      <c r="E61" s="18" t="n">
        <v>467.74431594</v>
      </c>
      <c r="F61" s="20" t="n">
        <v>4.5625625</v>
      </c>
      <c r="G61" s="18" t="n">
        <v>480.64629518</v>
      </c>
      <c r="H61" s="20" t="n">
        <v>4.72200535</v>
      </c>
      <c r="I61" s="18" t="n">
        <v>486.09247501</v>
      </c>
      <c r="J61" s="20" t="n">
        <v>2.9336427</v>
      </c>
      <c r="K61" s="18" t="n">
        <v>494.71926243</v>
      </c>
      <c r="L61" s="20" t="n">
        <v>3.64368167</v>
      </c>
      <c r="M61" s="18" t="n">
        <v>482.58606688</v>
      </c>
      <c r="N61" s="20" t="n">
        <v>4.29336896</v>
      </c>
      <c r="O61" s="18" t="n">
        <v>412.79041495</v>
      </c>
      <c r="P61" s="20" t="n">
        <v>15.55189954</v>
      </c>
      <c r="Q61" s="18" t="s">
        <v>182</v>
      </c>
      <c r="R61" s="20" t="s">
        <v>182</v>
      </c>
      <c r="S61" s="18" t="s">
        <v>182</v>
      </c>
      <c r="T61" s="20" t="s">
        <v>182</v>
      </c>
      <c r="U61" s="18" t="s">
        <v>182</v>
      </c>
      <c r="V61" s="20" t="s">
        <v>182</v>
      </c>
      <c r="W61" s="18" t="n">
        <v>403.46605973</v>
      </c>
      <c r="X61" s="20" t="n">
        <v>7.51899909</v>
      </c>
    </row>
    <row r="62" spans="1:24">
      <c r="A62" s="15" t="s">
        <v>237</v>
      </c>
      <c r="B62" s="17" t="n">
        <v>4476</v>
      </c>
      <c r="C62" s="18">
        <f>(5.0/B62*100)</f>
        <v/>
      </c>
      <c r="D62" s="19" t="n">
        <v>4471</v>
      </c>
      <c r="E62" s="18" t="n">
        <v>529.7292557</v>
      </c>
      <c r="F62" s="20" t="n">
        <v>2.85751764</v>
      </c>
      <c r="G62" s="18" t="n">
        <v>540.20194097</v>
      </c>
      <c r="H62" s="20" t="n">
        <v>4.1944946</v>
      </c>
      <c r="I62" s="18" t="n">
        <v>549.95701954</v>
      </c>
      <c r="J62" s="20" t="n">
        <v>2.60323729</v>
      </c>
      <c r="K62" s="18" t="n">
        <v>556.12772986</v>
      </c>
      <c r="L62" s="20" t="n">
        <v>3.27282805</v>
      </c>
      <c r="M62" s="18" t="n">
        <v>543.88034928</v>
      </c>
      <c r="N62" s="20" t="n">
        <v>3.37142902</v>
      </c>
      <c r="O62" s="18" t="n">
        <v>492.5715519</v>
      </c>
      <c r="P62" s="20" t="n">
        <v>17.55575261</v>
      </c>
      <c r="Q62" s="18" t="s">
        <v>182</v>
      </c>
      <c r="R62" s="20" t="s">
        <v>182</v>
      </c>
      <c r="S62" s="18" t="s">
        <v>182</v>
      </c>
      <c r="T62" s="20" t="s">
        <v>182</v>
      </c>
      <c r="U62" s="18" t="s">
        <v>182</v>
      </c>
      <c r="V62" s="20" t="s">
        <v>182</v>
      </c>
      <c r="W62" s="18" t="n">
        <v>502.14351013</v>
      </c>
      <c r="X62" s="20" t="n">
        <v>19.3582682</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(109.0/B67*100)</f>
        <v/>
      </c>
      <c r="D67" s="19" t="n">
        <v>6862</v>
      </c>
      <c r="E67" s="18" t="n">
        <v>355.66747771</v>
      </c>
      <c r="F67" s="20" t="n">
        <v>3.40692292</v>
      </c>
      <c r="G67" s="18" t="n">
        <v>383.28467817</v>
      </c>
      <c r="H67" s="20" t="n">
        <v>3.91559973</v>
      </c>
      <c r="I67" s="18" t="n">
        <v>403.79476737</v>
      </c>
      <c r="J67" s="20" t="n">
        <v>3.55028122</v>
      </c>
      <c r="K67" s="18" t="n">
        <v>409.91260662</v>
      </c>
      <c r="L67" s="20" t="n">
        <v>3.6840828</v>
      </c>
      <c r="M67" s="18" t="n">
        <v>409.00543445</v>
      </c>
      <c r="N67" s="20" t="n">
        <v>5.54077152</v>
      </c>
      <c r="O67" s="18" t="n">
        <v>303.84785217</v>
      </c>
      <c r="P67" s="20" t="n">
        <v>8.663461910000001</v>
      </c>
      <c r="Q67" s="18" t="s">
        <v>182</v>
      </c>
      <c r="R67" s="20" t="s">
        <v>182</v>
      </c>
      <c r="S67" s="18" t="s">
        <v>182</v>
      </c>
      <c r="T67" s="20" t="s">
        <v>182</v>
      </c>
      <c r="U67" s="18" t="s">
        <v>182</v>
      </c>
      <c r="V67" s="20" t="s">
        <v>182</v>
      </c>
      <c r="W67" s="18" t="n">
        <v>312.01838567</v>
      </c>
      <c r="X67" s="20" t="n">
        <v>7.39557236</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503.32224767</v>
      </c>
      <c r="F70" s="20" t="n">
        <v>5.28547062</v>
      </c>
      <c r="G70" s="18" t="n">
        <v>490.96109191</v>
      </c>
      <c r="H70" s="20" t="n">
        <v>5.24063216</v>
      </c>
      <c r="I70" s="18" t="n">
        <v>503.17348244</v>
      </c>
      <c r="J70" s="20" t="n">
        <v>4.30461792</v>
      </c>
      <c r="K70" s="18" t="n">
        <v>503.2838774</v>
      </c>
      <c r="L70" s="20" t="n">
        <v>3.60566478</v>
      </c>
      <c r="M70" s="18" t="n">
        <v>496.4428809</v>
      </c>
      <c r="N70" s="20" t="n">
        <v>3.82040485</v>
      </c>
      <c r="O70" s="18" t="n">
        <v>454.95534387</v>
      </c>
      <c r="P70" s="20" t="n">
        <v>16.73197951</v>
      </c>
      <c r="Q70" s="18" t="s">
        <v>182</v>
      </c>
      <c r="R70" s="20" t="s">
        <v>182</v>
      </c>
      <c r="S70" s="18" t="s">
        <v>182</v>
      </c>
      <c r="T70" s="20" t="s">
        <v>182</v>
      </c>
      <c r="U70" s="18" t="s">
        <v>182</v>
      </c>
      <c r="V70" s="20" t="s">
        <v>182</v>
      </c>
      <c r="W70" s="18" t="n">
        <v>439.23669083</v>
      </c>
      <c r="X70" s="20" t="n">
        <v>7.35794559</v>
      </c>
    </row>
    <row r="71" spans="1:24">
      <c r="A71" s="15" t="s">
        <v>246</v>
      </c>
      <c r="B71" s="17" t="n">
        <v>6115</v>
      </c>
      <c r="C71" s="18">
        <f>(119.0/B71*100)</f>
        <v/>
      </c>
      <c r="D71" s="19" t="n">
        <v>5996</v>
      </c>
      <c r="E71" s="18" t="n">
        <v>569.01984911</v>
      </c>
      <c r="F71" s="20" t="n">
        <v>2.96219269</v>
      </c>
      <c r="G71" s="18" t="n">
        <v>557.90166554</v>
      </c>
      <c r="H71" s="20" t="n">
        <v>4.41182861</v>
      </c>
      <c r="I71" s="18" t="n">
        <v>557.98356523</v>
      </c>
      <c r="J71" s="20" t="n">
        <v>3.12654361</v>
      </c>
      <c r="K71" s="18" t="n">
        <v>575.18925813</v>
      </c>
      <c r="L71" s="20" t="n">
        <v>3.39005984</v>
      </c>
      <c r="M71" s="18" t="n">
        <v>568.01062977</v>
      </c>
      <c r="N71" s="20" t="n">
        <v>4.07020741</v>
      </c>
      <c r="O71" s="18" t="n">
        <v>478.19921099</v>
      </c>
      <c r="P71" s="20" t="n">
        <v>17.49214051</v>
      </c>
      <c r="Q71" s="18" t="s">
        <v>182</v>
      </c>
      <c r="R71" s="20" t="s">
        <v>182</v>
      </c>
      <c r="S71" s="18" t="s">
        <v>182</v>
      </c>
      <c r="T71" s="20" t="s">
        <v>182</v>
      </c>
      <c r="U71" s="18" t="s">
        <v>182</v>
      </c>
      <c r="V71" s="20" t="s">
        <v>182</v>
      </c>
      <c r="W71" s="18" t="n">
        <v>497.36079997</v>
      </c>
      <c r="X71" s="20" t="n">
        <v>14.07545746</v>
      </c>
    </row>
    <row r="72" spans="1:24">
      <c r="A72" s="15" t="s">
        <v>247</v>
      </c>
      <c r="B72" s="17" t="n">
        <v>7708</v>
      </c>
      <c r="C72" s="18">
        <f>(9.0/B72*100)</f>
        <v/>
      </c>
      <c r="D72" s="19" t="n">
        <v>7699</v>
      </c>
      <c r="E72" s="18" t="n">
        <v>525.4499703</v>
      </c>
      <c r="F72" s="20" t="n">
        <v>3.58446998</v>
      </c>
      <c r="G72" s="18" t="n">
        <v>547.52799999</v>
      </c>
      <c r="H72" s="20" t="n">
        <v>3.50385703</v>
      </c>
      <c r="I72" s="18" t="n">
        <v>561.01021628</v>
      </c>
      <c r="J72" s="20" t="n">
        <v>4.42076371</v>
      </c>
      <c r="K72" s="18" t="n">
        <v>553.57852498</v>
      </c>
      <c r="L72" s="20" t="n">
        <v>5.33022834</v>
      </c>
      <c r="M72" s="18" t="n">
        <v>502.09032646</v>
      </c>
      <c r="N72" s="20" t="n">
        <v>6.58507523</v>
      </c>
      <c r="O72" s="18" t="n">
        <v>397.26229727</v>
      </c>
      <c r="P72" s="20" t="n">
        <v>19.0006931</v>
      </c>
      <c r="Q72" s="18" t="s">
        <v>182</v>
      </c>
      <c r="R72" s="20" t="s">
        <v>182</v>
      </c>
      <c r="S72" s="18" t="s">
        <v>182</v>
      </c>
      <c r="T72" s="20" t="s">
        <v>182</v>
      </c>
      <c r="U72" s="18" t="s">
        <v>182</v>
      </c>
      <c r="V72" s="20" t="s">
        <v>182</v>
      </c>
      <c r="W72" s="18" t="n">
        <v>517.31645845</v>
      </c>
      <c r="X72" s="20" t="n">
        <v>21.96356435</v>
      </c>
    </row>
    <row r="73" spans="1:24">
      <c r="A73" s="15" t="s">
        <v>248</v>
      </c>
      <c r="B73" s="17" t="n">
        <v>8249</v>
      </c>
      <c r="C73" s="18">
        <f>(244.0/B73*100)</f>
        <v/>
      </c>
      <c r="D73" s="19" t="n">
        <v>8005</v>
      </c>
      <c r="E73" s="18" t="n">
        <v>380.60651195</v>
      </c>
      <c r="F73" s="20" t="n">
        <v>5.69642092</v>
      </c>
      <c r="G73" s="18" t="n">
        <v>387.9590513</v>
      </c>
      <c r="H73" s="20" t="n">
        <v>5.03921961</v>
      </c>
      <c r="I73" s="18" t="n">
        <v>417.61328467</v>
      </c>
      <c r="J73" s="20" t="n">
        <v>4.14716363</v>
      </c>
      <c r="K73" s="18" t="n">
        <v>424.25809506</v>
      </c>
      <c r="L73" s="20" t="n">
        <v>4.09298031</v>
      </c>
      <c r="M73" s="18" t="n">
        <v>428.44813986</v>
      </c>
      <c r="N73" s="20" t="n">
        <v>3.93813404</v>
      </c>
      <c r="O73" s="18" t="n">
        <v>373.56292305</v>
      </c>
      <c r="P73" s="20" t="n">
        <v>8.33863586</v>
      </c>
      <c r="Q73" s="18" t="s">
        <v>182</v>
      </c>
      <c r="R73" s="20" t="s">
        <v>182</v>
      </c>
      <c r="S73" s="18" t="s">
        <v>182</v>
      </c>
      <c r="T73" s="20" t="s">
        <v>182</v>
      </c>
      <c r="U73" s="18" t="s">
        <v>182</v>
      </c>
      <c r="V73" s="20" t="s">
        <v>182</v>
      </c>
      <c r="W73" s="18" t="n">
        <v>367.40267739</v>
      </c>
      <c r="X73" s="20" t="n">
        <v>10.41134498</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(285.0/B77*100)</f>
        <v/>
      </c>
      <c r="D77" s="19" t="n">
        <v>5777</v>
      </c>
      <c r="E77" s="18" t="n">
        <v>412.47264262</v>
      </c>
      <c r="F77" s="20" t="n">
        <v>5.21107467</v>
      </c>
      <c r="G77" s="18" t="n">
        <v>429.04211863</v>
      </c>
      <c r="H77" s="20" t="n">
        <v>4.75426221</v>
      </c>
      <c r="I77" s="18" t="n">
        <v>452.15738153</v>
      </c>
      <c r="J77" s="20" t="n">
        <v>4.42437878</v>
      </c>
      <c r="K77" s="18" t="n">
        <v>441.30983754</v>
      </c>
      <c r="L77" s="20" t="n">
        <v>3.32499561</v>
      </c>
      <c r="M77" s="18" t="n">
        <v>419.57066884</v>
      </c>
      <c r="N77" s="20" t="n">
        <v>4.39591953</v>
      </c>
      <c r="O77" s="18" t="n">
        <v>351.09429102</v>
      </c>
      <c r="P77" s="20" t="n">
        <v>14.79109672</v>
      </c>
      <c r="Q77" s="18" t="s">
        <v>182</v>
      </c>
      <c r="R77" s="20" t="s">
        <v>182</v>
      </c>
      <c r="S77" s="18" t="s">
        <v>182</v>
      </c>
      <c r="T77" s="20" t="s">
        <v>182</v>
      </c>
      <c r="U77" s="18" t="s">
        <v>182</v>
      </c>
      <c r="V77" s="20" t="s">
        <v>182</v>
      </c>
      <c r="W77" s="18" t="n">
        <v>369.56248973</v>
      </c>
      <c r="X77" s="20" t="n">
        <v>3.89118883</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333</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512.64044912</v>
      </c>
      <c r="F7" s="20" t="n">
        <v>1.98264042</v>
      </c>
      <c r="G7" s="18" t="n">
        <v>474.89583338</v>
      </c>
      <c r="H7" s="20" t="n">
        <v>5.15560315</v>
      </c>
      <c r="I7" s="18" t="n">
        <v>453.96911092</v>
      </c>
      <c r="J7" s="20" t="n">
        <v>5.20902194</v>
      </c>
      <c r="K7" s="18" t="n">
        <v>454.47885589</v>
      </c>
      <c r="L7" s="20" t="n">
        <v>5.55006256</v>
      </c>
      <c r="M7" s="18" t="n">
        <v>448.0048109</v>
      </c>
      <c r="N7" s="20" t="n">
        <v>6.65725298</v>
      </c>
      <c r="O7" s="18" t="n">
        <v>388.11866311</v>
      </c>
      <c r="P7" s="20" t="n">
        <v>15.08149247</v>
      </c>
      <c r="Q7" s="18" t="s">
        <v>182</v>
      </c>
      <c r="R7" s="20" t="s">
        <v>182</v>
      </c>
      <c r="S7" s="18" t="s">
        <v>182</v>
      </c>
      <c r="T7" s="20" t="s">
        <v>182</v>
      </c>
      <c r="U7" s="18" t="s">
        <v>182</v>
      </c>
      <c r="V7" s="20" t="s">
        <v>182</v>
      </c>
      <c r="W7" s="18" t="n">
        <v>459.40645507</v>
      </c>
      <c r="X7" s="20" t="n">
        <v>5.17156543</v>
      </c>
    </row>
    <row r="8" spans="1:24">
      <c r="A8" s="15" t="s">
        <v>183</v>
      </c>
      <c r="B8" s="17" t="n">
        <v>7007</v>
      </c>
      <c r="C8" s="18">
        <f>(169.0/B8*100)</f>
        <v/>
      </c>
      <c r="D8" s="19" t="n">
        <v>6838</v>
      </c>
      <c r="E8" s="18" t="n">
        <v>521.37913327</v>
      </c>
      <c r="F8" s="20" t="n">
        <v>2.86310949</v>
      </c>
      <c r="G8" s="18" t="n">
        <v>488.90790964</v>
      </c>
      <c r="H8" s="20" t="n">
        <v>5.2200871</v>
      </c>
      <c r="I8" s="18" t="n">
        <v>476.21900092</v>
      </c>
      <c r="J8" s="20" t="n">
        <v>5.25758699</v>
      </c>
      <c r="K8" s="18" t="n">
        <v>458.65173787</v>
      </c>
      <c r="L8" s="20" t="n">
        <v>6.41388113</v>
      </c>
      <c r="M8" s="18" t="n">
        <v>445.33445309</v>
      </c>
      <c r="N8" s="20" t="n">
        <v>6.30849962</v>
      </c>
      <c r="O8" s="18" t="n">
        <v>431.33135579</v>
      </c>
      <c r="P8" s="20" t="n">
        <v>28.63360248</v>
      </c>
      <c r="Q8" s="18" t="s">
        <v>182</v>
      </c>
      <c r="R8" s="20" t="s">
        <v>182</v>
      </c>
      <c r="S8" s="18" t="n">
        <v>301.63126691</v>
      </c>
      <c r="T8" s="20" t="n">
        <v>25.14921031</v>
      </c>
      <c r="U8" s="18" t="s">
        <v>182</v>
      </c>
      <c r="V8" s="20" t="s">
        <v>182</v>
      </c>
      <c r="W8" s="18" t="n">
        <v>428.863261</v>
      </c>
      <c r="X8" s="20" t="n">
        <v>6.31814706</v>
      </c>
    </row>
    <row r="9" spans="1:24">
      <c r="A9" s="15" t="s">
        <v>184</v>
      </c>
      <c r="B9" s="17" t="n">
        <v>9651</v>
      </c>
      <c r="C9" s="18">
        <f>(568.0/B9*100)</f>
        <v/>
      </c>
      <c r="D9" s="19" t="n">
        <v>9083</v>
      </c>
      <c r="E9" s="18" t="n">
        <v>536.05266184</v>
      </c>
      <c r="F9" s="20" t="n">
        <v>2.36995939</v>
      </c>
      <c r="G9" s="18" t="n">
        <v>494.28245242</v>
      </c>
      <c r="H9" s="20" t="n">
        <v>5.31808831</v>
      </c>
      <c r="I9" s="18" t="n">
        <v>478.50426234</v>
      </c>
      <c r="J9" s="20" t="n">
        <v>5.11604462</v>
      </c>
      <c r="K9" s="18" t="n">
        <v>479.68118833</v>
      </c>
      <c r="L9" s="20" t="n">
        <v>4.64192174</v>
      </c>
      <c r="M9" s="18" t="n">
        <v>460.39922962</v>
      </c>
      <c r="N9" s="20" t="n">
        <v>5.28245026</v>
      </c>
      <c r="O9" s="18" t="n">
        <v>434.12804464</v>
      </c>
      <c r="P9" s="20" t="n">
        <v>42.04427122</v>
      </c>
      <c r="Q9" s="18" t="s">
        <v>182</v>
      </c>
      <c r="R9" s="20" t="s">
        <v>182</v>
      </c>
      <c r="S9" s="18" t="n">
        <v>357.98454354</v>
      </c>
      <c r="T9" s="20" t="n">
        <v>11.51846445</v>
      </c>
      <c r="U9" s="18" t="s">
        <v>182</v>
      </c>
      <c r="V9" s="20" t="s">
        <v>182</v>
      </c>
      <c r="W9" s="18" t="n">
        <v>431.56750429</v>
      </c>
      <c r="X9" s="20" t="n">
        <v>4.87750817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(125.0/B11*100)</f>
        <v/>
      </c>
      <c r="D11" s="19" t="n">
        <v>6928</v>
      </c>
      <c r="E11" s="18" t="n">
        <v>438.65059058</v>
      </c>
      <c r="F11" s="20" t="n">
        <v>3.17999176</v>
      </c>
      <c r="G11" s="18" t="n">
        <v>423.91277081</v>
      </c>
      <c r="H11" s="20" t="n">
        <v>4.42396779</v>
      </c>
      <c r="I11" s="18" t="n">
        <v>410.72953341</v>
      </c>
      <c r="J11" s="20" t="n">
        <v>4.61155805</v>
      </c>
      <c r="K11" s="18" t="n">
        <v>392.36240739</v>
      </c>
      <c r="L11" s="20" t="n">
        <v>5.54834624</v>
      </c>
      <c r="M11" s="18" t="n">
        <v>396.07310494</v>
      </c>
      <c r="N11" s="20" t="n">
        <v>6.4575247</v>
      </c>
      <c r="O11" s="18" t="n">
        <v>327.62067624</v>
      </c>
      <c r="P11" s="20" t="n">
        <v>23.85874784</v>
      </c>
      <c r="Q11" s="18" t="s">
        <v>182</v>
      </c>
      <c r="R11" s="20" t="s">
        <v>182</v>
      </c>
      <c r="S11" s="18" t="s">
        <v>182</v>
      </c>
      <c r="T11" s="20" t="s">
        <v>182</v>
      </c>
      <c r="U11" s="18" t="s">
        <v>182</v>
      </c>
      <c r="V11" s="20" t="s">
        <v>182</v>
      </c>
      <c r="W11" s="18" t="n">
        <v>387.79331397</v>
      </c>
      <c r="X11" s="20" t="n">
        <v>6.23727806</v>
      </c>
    </row>
    <row r="12" spans="1:24">
      <c r="A12" s="15" t="s">
        <v>187</v>
      </c>
      <c r="B12" s="17" t="n">
        <v>6894</v>
      </c>
      <c r="C12" s="18">
        <f>(127.0/B12*100)</f>
        <v/>
      </c>
      <c r="D12" s="19" t="n">
        <v>6767</v>
      </c>
      <c r="E12" s="18" t="n">
        <v>518.1053379799999</v>
      </c>
      <c r="F12" s="20" t="n">
        <v>2.31352594</v>
      </c>
      <c r="G12" s="18" t="n">
        <v>489.1509069</v>
      </c>
      <c r="H12" s="20" t="n">
        <v>4.7708494</v>
      </c>
      <c r="I12" s="18" t="n">
        <v>470.14250399</v>
      </c>
      <c r="J12" s="20" t="n">
        <v>4.16323755</v>
      </c>
      <c r="K12" s="18" t="n">
        <v>468.95574418</v>
      </c>
      <c r="L12" s="20" t="n">
        <v>5.42067529</v>
      </c>
      <c r="M12" s="18" t="n">
        <v>465.05577153</v>
      </c>
      <c r="N12" s="20" t="n">
        <v>4.91598331</v>
      </c>
      <c r="O12" s="18" t="n">
        <v>428.30653466</v>
      </c>
      <c r="P12" s="20" t="n">
        <v>25.45177241</v>
      </c>
      <c r="Q12" s="18" t="s">
        <v>182</v>
      </c>
      <c r="R12" s="20" t="s">
        <v>182</v>
      </c>
      <c r="S12" s="18" t="n">
        <v>340.98506961</v>
      </c>
      <c r="T12" s="20" t="n">
        <v>12.52444664</v>
      </c>
      <c r="U12" s="18" t="s">
        <v>182</v>
      </c>
      <c r="V12" s="20" t="s">
        <v>182</v>
      </c>
      <c r="W12" s="18" t="n">
        <v>427.44135326</v>
      </c>
      <c r="X12" s="20" t="n">
        <v>5.87434471</v>
      </c>
    </row>
    <row r="13" spans="1:24">
      <c r="A13" s="15" t="s">
        <v>188</v>
      </c>
      <c r="B13" s="17" t="n">
        <v>7161</v>
      </c>
      <c r="C13" s="18">
        <f>(329.0/B13*100)</f>
        <v/>
      </c>
      <c r="D13" s="19" t="n">
        <v>6832</v>
      </c>
      <c r="E13" s="18" t="n">
        <v>532.48885813</v>
      </c>
      <c r="F13" s="20" t="n">
        <v>2.34488249</v>
      </c>
      <c r="G13" s="18" t="n">
        <v>515.44019719</v>
      </c>
      <c r="H13" s="20" t="n">
        <v>4.90034286</v>
      </c>
      <c r="I13" s="18" t="n">
        <v>501.16264352</v>
      </c>
      <c r="J13" s="20" t="n">
        <v>5.03513247</v>
      </c>
      <c r="K13" s="18" t="n">
        <v>494.32137696</v>
      </c>
      <c r="L13" s="20" t="n">
        <v>6.73406771</v>
      </c>
      <c r="M13" s="18" t="n">
        <v>473.86807733</v>
      </c>
      <c r="N13" s="20" t="n">
        <v>6.28408278</v>
      </c>
      <c r="O13" s="18" t="n">
        <v>403.46505939</v>
      </c>
      <c r="P13" s="20" t="n">
        <v>16.7949963</v>
      </c>
      <c r="Q13" s="18" t="s">
        <v>182</v>
      </c>
      <c r="R13" s="20" t="s">
        <v>182</v>
      </c>
      <c r="S13" s="18" t="n">
        <v>447.51533769</v>
      </c>
      <c r="T13" s="20" t="n">
        <v>5.97365007</v>
      </c>
      <c r="U13" s="18" t="s">
        <v>182</v>
      </c>
      <c r="V13" s="20" t="s">
        <v>182</v>
      </c>
      <c r="W13" s="18" t="n">
        <v>438.30358576</v>
      </c>
      <c r="X13" s="20" t="n">
        <v>5.02614573</v>
      </c>
    </row>
    <row r="14" spans="1:24">
      <c r="A14" s="15" t="s">
        <v>189</v>
      </c>
      <c r="B14" s="17" t="n">
        <v>5587</v>
      </c>
      <c r="C14" s="18">
        <f>(197.0/B14*100)</f>
        <v/>
      </c>
      <c r="D14" s="19" t="n">
        <v>5390</v>
      </c>
      <c r="E14" s="18" t="n">
        <v>536.75409719</v>
      </c>
      <c r="F14" s="20" t="n">
        <v>2.08222601</v>
      </c>
      <c r="G14" s="18" t="n">
        <v>524.16091811</v>
      </c>
      <c r="H14" s="20" t="n">
        <v>4.37226383</v>
      </c>
      <c r="I14" s="18" t="n">
        <v>504.91796956</v>
      </c>
      <c r="J14" s="20" t="n">
        <v>4.60777784</v>
      </c>
      <c r="K14" s="18" t="n">
        <v>489.84504813</v>
      </c>
      <c r="L14" s="20" t="n">
        <v>5.06061759</v>
      </c>
      <c r="M14" s="18" t="n">
        <v>474.38138683</v>
      </c>
      <c r="N14" s="20" t="n">
        <v>4.07979496</v>
      </c>
      <c r="O14" s="18" t="n">
        <v>422.7798821</v>
      </c>
      <c r="P14" s="20" t="n">
        <v>14.90176457</v>
      </c>
      <c r="Q14" s="18" t="s">
        <v>182</v>
      </c>
      <c r="R14" s="20" t="s">
        <v>182</v>
      </c>
      <c r="S14" s="18" t="s">
        <v>182</v>
      </c>
      <c r="T14" s="20" t="s">
        <v>182</v>
      </c>
      <c r="U14" s="18" t="s">
        <v>182</v>
      </c>
      <c r="V14" s="20" t="s">
        <v>182</v>
      </c>
      <c r="W14" s="18" t="n">
        <v>473.30486087</v>
      </c>
      <c r="X14" s="20" t="n">
        <v>7.62548754</v>
      </c>
    </row>
    <row r="15" spans="1:24">
      <c r="A15" s="15" t="s">
        <v>190</v>
      </c>
      <c r="B15" s="17" t="n">
        <v>5882</v>
      </c>
      <c r="C15" s="18">
        <f>(151.0/B15*100)</f>
        <v/>
      </c>
      <c r="D15" s="19" t="n">
        <v>5731</v>
      </c>
      <c r="E15" s="18" t="n">
        <v>526.56298623</v>
      </c>
      <c r="F15" s="20" t="n">
        <v>2.24584094</v>
      </c>
      <c r="G15" s="18" t="n">
        <v>493.08163122</v>
      </c>
      <c r="H15" s="20" t="n">
        <v>4.46897948</v>
      </c>
      <c r="I15" s="18" t="n">
        <v>473.53172607</v>
      </c>
      <c r="J15" s="20" t="n">
        <v>4.70894328</v>
      </c>
      <c r="K15" s="18" t="n">
        <v>460.79555596</v>
      </c>
      <c r="L15" s="20" t="n">
        <v>6.8978251</v>
      </c>
      <c r="M15" s="18" t="n">
        <v>471.70790149</v>
      </c>
      <c r="N15" s="20" t="n">
        <v>8.411163070000001</v>
      </c>
      <c r="O15" s="18" t="n">
        <v>390.64671061</v>
      </c>
      <c r="P15" s="20" t="n">
        <v>25.21597104</v>
      </c>
      <c r="Q15" s="18" t="s">
        <v>182</v>
      </c>
      <c r="R15" s="20" t="s">
        <v>182</v>
      </c>
      <c r="S15" s="18" t="n">
        <v>368.85220715</v>
      </c>
      <c r="T15" s="20" t="n">
        <v>14.5875493</v>
      </c>
      <c r="U15" s="18" t="s">
        <v>182</v>
      </c>
      <c r="V15" s="20" t="s">
        <v>182</v>
      </c>
      <c r="W15" s="18" t="n">
        <v>457.78820783</v>
      </c>
      <c r="X15" s="20" t="n">
        <v>6.85960638</v>
      </c>
    </row>
    <row r="16" spans="1:24">
      <c r="A16" s="15" t="s">
        <v>191</v>
      </c>
      <c r="B16" s="17" t="n">
        <v>6108</v>
      </c>
      <c r="C16" s="18">
        <f>(264.0/B16*100)</f>
        <v/>
      </c>
      <c r="D16" s="19" t="n">
        <v>5844</v>
      </c>
      <c r="E16" s="18" t="n">
        <v>521.00526452</v>
      </c>
      <c r="F16" s="20" t="n">
        <v>2.26311066</v>
      </c>
      <c r="G16" s="18" t="n">
        <v>473.50549843</v>
      </c>
      <c r="H16" s="20" t="n">
        <v>7.18930958</v>
      </c>
      <c r="I16" s="18" t="n">
        <v>467.39451491</v>
      </c>
      <c r="J16" s="20" t="n">
        <v>6.54847926</v>
      </c>
      <c r="K16" s="18" t="n">
        <v>452.63781043</v>
      </c>
      <c r="L16" s="20" t="n">
        <v>6.53405881</v>
      </c>
      <c r="M16" s="18" t="n">
        <v>449.87939797</v>
      </c>
      <c r="N16" s="20" t="n">
        <v>6.42356234</v>
      </c>
      <c r="O16" s="18" t="n">
        <v>357.17090442</v>
      </c>
      <c r="P16" s="20" t="n">
        <v>17.03892866</v>
      </c>
      <c r="Q16" s="18" t="s">
        <v>182</v>
      </c>
      <c r="R16" s="20" t="s">
        <v>182</v>
      </c>
      <c r="S16" s="18" t="s">
        <v>182</v>
      </c>
      <c r="T16" s="20" t="s">
        <v>182</v>
      </c>
      <c r="U16" s="18" t="s">
        <v>182</v>
      </c>
      <c r="V16" s="20" t="s">
        <v>182</v>
      </c>
      <c r="W16" s="18" t="n">
        <v>411.07822939</v>
      </c>
      <c r="X16" s="20" t="n">
        <v>5.72367585</v>
      </c>
    </row>
    <row r="17" spans="1:24">
      <c r="A17" s="15" t="s">
        <v>192</v>
      </c>
      <c r="B17" s="17" t="n">
        <v>6504</v>
      </c>
      <c r="C17" s="18">
        <f>(794.0/B17*100)</f>
        <v/>
      </c>
      <c r="D17" s="19" t="n">
        <v>5710</v>
      </c>
      <c r="E17" s="18" t="n">
        <v>526.19355261</v>
      </c>
      <c r="F17" s="20" t="n">
        <v>2.84620481</v>
      </c>
      <c r="G17" s="18" t="n">
        <v>495.56666067</v>
      </c>
      <c r="H17" s="20" t="n">
        <v>5.22760471</v>
      </c>
      <c r="I17" s="18" t="n">
        <v>463.29529593</v>
      </c>
      <c r="J17" s="20" t="n">
        <v>7.28777732</v>
      </c>
      <c r="K17" s="18" t="n">
        <v>471.3381071</v>
      </c>
      <c r="L17" s="20" t="n">
        <v>7.93351089</v>
      </c>
      <c r="M17" s="18" t="n">
        <v>442.91692203</v>
      </c>
      <c r="N17" s="20" t="n">
        <v>9.24840049</v>
      </c>
      <c r="O17" s="18" t="s">
        <v>182</v>
      </c>
      <c r="P17" s="20" t="s">
        <v>182</v>
      </c>
      <c r="Q17" s="18" t="s">
        <v>182</v>
      </c>
      <c r="R17" s="20" t="s">
        <v>182</v>
      </c>
      <c r="S17" s="18" t="n">
        <v>362.96139732</v>
      </c>
      <c r="T17" s="20" t="n">
        <v>12.64520278</v>
      </c>
      <c r="U17" s="18" t="s">
        <v>182</v>
      </c>
      <c r="V17" s="20" t="s">
        <v>182</v>
      </c>
      <c r="W17" s="18" t="n">
        <v>453.5856927</v>
      </c>
      <c r="X17" s="20" t="n">
        <v>8.6656742</v>
      </c>
    </row>
    <row r="18" spans="1:24">
      <c r="A18" s="15" t="s">
        <v>193</v>
      </c>
      <c r="B18" s="17" t="n">
        <v>5532</v>
      </c>
      <c r="C18" s="18">
        <f>(40.0/B18*100)</f>
        <v/>
      </c>
      <c r="D18" s="19" t="n">
        <v>5492</v>
      </c>
      <c r="E18" s="18" t="n">
        <v>484.6801056</v>
      </c>
      <c r="F18" s="20" t="n">
        <v>3.41530376</v>
      </c>
      <c r="G18" s="18" t="n">
        <v>456.30839818</v>
      </c>
      <c r="H18" s="20" t="n">
        <v>6.94665168</v>
      </c>
      <c r="I18" s="18" t="n">
        <v>434.61994681</v>
      </c>
      <c r="J18" s="20" t="n">
        <v>5.94084602</v>
      </c>
      <c r="K18" s="18" t="n">
        <v>429.62328123</v>
      </c>
      <c r="L18" s="20" t="n">
        <v>6.06379351</v>
      </c>
      <c r="M18" s="18" t="n">
        <v>437.41565901</v>
      </c>
      <c r="N18" s="20" t="n">
        <v>4.55650874</v>
      </c>
      <c r="O18" s="18" t="n">
        <v>358.73236946</v>
      </c>
      <c r="P18" s="20" t="n">
        <v>16.39771243</v>
      </c>
      <c r="Q18" s="18" t="s">
        <v>182</v>
      </c>
      <c r="R18" s="20" t="s">
        <v>182</v>
      </c>
      <c r="S18" s="18" t="s">
        <v>182</v>
      </c>
      <c r="T18" s="20" t="s">
        <v>182</v>
      </c>
      <c r="U18" s="18" t="s">
        <v>182</v>
      </c>
      <c r="V18" s="20" t="s">
        <v>182</v>
      </c>
      <c r="W18" s="18" t="n">
        <v>401.64542227</v>
      </c>
      <c r="X18" s="20" t="n">
        <v>6.58840774</v>
      </c>
    </row>
    <row r="19" spans="1:24">
      <c r="A19" s="15" t="s">
        <v>194</v>
      </c>
      <c r="B19" s="17" t="n">
        <v>5658</v>
      </c>
      <c r="C19" s="18">
        <f>(154.0/B19*100)</f>
        <v/>
      </c>
      <c r="D19" s="19" t="n">
        <v>5504</v>
      </c>
      <c r="E19" s="18" t="n">
        <v>502.34070207</v>
      </c>
      <c r="F19" s="20" t="n">
        <v>3.55277507</v>
      </c>
      <c r="G19" s="18" t="n">
        <v>492.71963833</v>
      </c>
      <c r="H19" s="20" t="n">
        <v>3.98086699</v>
      </c>
      <c r="I19" s="18" t="n">
        <v>482.01881874</v>
      </c>
      <c r="J19" s="20" t="n">
        <v>4.36616588</v>
      </c>
      <c r="K19" s="18" t="n">
        <v>459.98705898</v>
      </c>
      <c r="L19" s="20" t="n">
        <v>4.47385646</v>
      </c>
      <c r="M19" s="18" t="n">
        <v>443.43636167</v>
      </c>
      <c r="N19" s="20" t="n">
        <v>5.06118603</v>
      </c>
      <c r="O19" s="18" t="n">
        <v>385.76858232</v>
      </c>
      <c r="P19" s="20" t="n">
        <v>18.33358349</v>
      </c>
      <c r="Q19" s="18" t="s">
        <v>182</v>
      </c>
      <c r="R19" s="20" t="s">
        <v>182</v>
      </c>
      <c r="S19" s="18" t="s">
        <v>182</v>
      </c>
      <c r="T19" s="20" t="s">
        <v>182</v>
      </c>
      <c r="U19" s="18" t="s">
        <v>182</v>
      </c>
      <c r="V19" s="20" t="s">
        <v>182</v>
      </c>
      <c r="W19" s="18" t="n">
        <v>396.72782676</v>
      </c>
      <c r="X19" s="20" t="n">
        <v>7.19747678</v>
      </c>
    </row>
    <row r="20" spans="1:24">
      <c r="A20" s="15" t="s">
        <v>195</v>
      </c>
      <c r="B20" s="17" t="n">
        <v>3371</v>
      </c>
      <c r="C20" s="18">
        <f>(81.0/B20*100)</f>
        <v/>
      </c>
      <c r="D20" s="19" t="n">
        <v>3290</v>
      </c>
      <c r="E20" s="18" t="n">
        <v>507.24370572</v>
      </c>
      <c r="F20" s="20" t="n">
        <v>2.55024328</v>
      </c>
      <c r="G20" s="18" t="n">
        <v>487.32189993</v>
      </c>
      <c r="H20" s="20" t="n">
        <v>5.14354101</v>
      </c>
      <c r="I20" s="18" t="n">
        <v>458.80209175</v>
      </c>
      <c r="J20" s="20" t="n">
        <v>5.83711276</v>
      </c>
      <c r="K20" s="18" t="n">
        <v>447.28762561</v>
      </c>
      <c r="L20" s="20" t="n">
        <v>7.93372407</v>
      </c>
      <c r="M20" s="18" t="n">
        <v>452.77294201</v>
      </c>
      <c r="N20" s="20" t="n">
        <v>9.306957300000001</v>
      </c>
      <c r="O20" s="18" t="s">
        <v>182</v>
      </c>
      <c r="P20" s="20" t="s">
        <v>182</v>
      </c>
      <c r="Q20" s="18" t="s">
        <v>182</v>
      </c>
      <c r="R20" s="20" t="s">
        <v>182</v>
      </c>
      <c r="S20" s="18" t="s">
        <v>182</v>
      </c>
      <c r="T20" s="20" t="s">
        <v>182</v>
      </c>
      <c r="U20" s="18" t="s">
        <v>182</v>
      </c>
      <c r="V20" s="20" t="s">
        <v>182</v>
      </c>
      <c r="W20" s="18" t="n">
        <v>422.90279331</v>
      </c>
      <c r="X20" s="20" t="n">
        <v>9.051184360000001</v>
      </c>
    </row>
    <row r="21" spans="1:24">
      <c r="A21" s="15" t="s">
        <v>196</v>
      </c>
      <c r="B21" s="17" t="n">
        <v>5741</v>
      </c>
      <c r="C21" s="18">
        <f>(81.0/B21*100)</f>
        <v/>
      </c>
      <c r="D21" s="19" t="n">
        <v>5660</v>
      </c>
      <c r="E21" s="18" t="n">
        <v>511.51100559</v>
      </c>
      <c r="F21" s="20" t="n">
        <v>1.94017314</v>
      </c>
      <c r="G21" s="18" t="n">
        <v>482.94966715</v>
      </c>
      <c r="H21" s="20" t="n">
        <v>6.96708355</v>
      </c>
      <c r="I21" s="18" t="n">
        <v>468.63800784</v>
      </c>
      <c r="J21" s="20" t="n">
        <v>7.89156516</v>
      </c>
      <c r="K21" s="18" t="n">
        <v>458.17174866</v>
      </c>
      <c r="L21" s="20" t="n">
        <v>8.20724695</v>
      </c>
      <c r="M21" s="18" t="n">
        <v>434.22263191</v>
      </c>
      <c r="N21" s="20" t="n">
        <v>7.54909879</v>
      </c>
      <c r="O21" s="18" t="n">
        <v>424.8487347</v>
      </c>
      <c r="P21" s="20" t="n">
        <v>29.04056888</v>
      </c>
      <c r="Q21" s="18" t="s">
        <v>182</v>
      </c>
      <c r="R21" s="20" t="s">
        <v>182</v>
      </c>
      <c r="S21" s="18" t="s">
        <v>182</v>
      </c>
      <c r="T21" s="20" t="s">
        <v>182</v>
      </c>
      <c r="U21" s="18" t="s">
        <v>182</v>
      </c>
      <c r="V21" s="20" t="s">
        <v>182</v>
      </c>
      <c r="W21" s="18" t="n">
        <v>457.30531196</v>
      </c>
      <c r="X21" s="20" t="n">
        <v>7.41596989</v>
      </c>
    </row>
    <row r="22" spans="1:24">
      <c r="A22" s="15" t="s">
        <v>197</v>
      </c>
      <c r="B22" s="17" t="n">
        <v>6598</v>
      </c>
      <c r="C22" s="18">
        <f>(102.0/B22*100)</f>
        <v/>
      </c>
      <c r="D22" s="19" t="n">
        <v>6496</v>
      </c>
      <c r="E22" s="18" t="n">
        <v>508.12955843</v>
      </c>
      <c r="F22" s="20" t="n">
        <v>4.35375698</v>
      </c>
      <c r="G22" s="18" t="n">
        <v>468.88064996</v>
      </c>
      <c r="H22" s="20" t="n">
        <v>5.05190235</v>
      </c>
      <c r="I22" s="18" t="n">
        <v>453.42778579</v>
      </c>
      <c r="J22" s="20" t="n">
        <v>5.92629262</v>
      </c>
      <c r="K22" s="18" t="n">
        <v>431.2637764</v>
      </c>
      <c r="L22" s="20" t="n">
        <v>6.44817472</v>
      </c>
      <c r="M22" s="18" t="n">
        <v>430.71809347</v>
      </c>
      <c r="N22" s="20" t="n">
        <v>7.53979841</v>
      </c>
      <c r="O22" s="18" t="n">
        <v>353.48150344</v>
      </c>
      <c r="P22" s="20" t="n">
        <v>10.04320883</v>
      </c>
      <c r="Q22" s="18" t="s">
        <v>182</v>
      </c>
      <c r="R22" s="20" t="s">
        <v>182</v>
      </c>
      <c r="S22" s="18" t="n">
        <v>465.3184081</v>
      </c>
      <c r="T22" s="20" t="n">
        <v>9.52311205</v>
      </c>
      <c r="U22" s="18" t="s">
        <v>182</v>
      </c>
      <c r="V22" s="20" t="s">
        <v>182</v>
      </c>
      <c r="W22" s="18" t="n">
        <v>388.49434206</v>
      </c>
      <c r="X22" s="20" t="n">
        <v>7.55081147</v>
      </c>
    </row>
    <row r="23" spans="1:24">
      <c r="A23" s="15" t="s">
        <v>198</v>
      </c>
      <c r="B23" s="17" t="n">
        <v>11583</v>
      </c>
      <c r="C23" s="18">
        <f>(522.0/B23*100)</f>
        <v/>
      </c>
      <c r="D23" s="19" t="n">
        <v>11061</v>
      </c>
      <c r="E23" s="18" t="n">
        <v>511.76006388</v>
      </c>
      <c r="F23" s="20" t="n">
        <v>3.17628441</v>
      </c>
      <c r="G23" s="18" t="n">
        <v>483.57344859</v>
      </c>
      <c r="H23" s="20" t="n">
        <v>5.94365758</v>
      </c>
      <c r="I23" s="18" t="n">
        <v>468.85671676</v>
      </c>
      <c r="J23" s="20" t="n">
        <v>5.05584224</v>
      </c>
      <c r="K23" s="18" t="n">
        <v>462.77192407</v>
      </c>
      <c r="L23" s="20" t="n">
        <v>5.27761523</v>
      </c>
      <c r="M23" s="18" t="n">
        <v>454.0787188</v>
      </c>
      <c r="N23" s="20" t="n">
        <v>6.90371051</v>
      </c>
      <c r="O23" s="18" t="n">
        <v>458.71026959</v>
      </c>
      <c r="P23" s="20" t="n">
        <v>19.55759787</v>
      </c>
      <c r="Q23" s="18" t="s">
        <v>182</v>
      </c>
      <c r="R23" s="20" t="s">
        <v>182</v>
      </c>
      <c r="S23" s="18" t="s">
        <v>182</v>
      </c>
      <c r="T23" s="20" t="s">
        <v>182</v>
      </c>
      <c r="U23" s="18" t="s">
        <v>182</v>
      </c>
      <c r="V23" s="20" t="s">
        <v>182</v>
      </c>
      <c r="W23" s="18" t="n">
        <v>445.14266181</v>
      </c>
      <c r="X23" s="20" t="n">
        <v>5.74607177</v>
      </c>
    </row>
    <row r="24" spans="1:24">
      <c r="A24" s="15" t="s">
        <v>199</v>
      </c>
      <c r="B24" s="17" t="n">
        <v>6647</v>
      </c>
      <c r="C24" s="18">
        <f>(20.0/B24*100)</f>
        <v/>
      </c>
      <c r="D24" s="19" t="n">
        <v>6627</v>
      </c>
      <c r="E24" s="18" t="n">
        <v>538.38024268</v>
      </c>
      <c r="F24" s="20" t="n">
        <v>2.82339109</v>
      </c>
      <c r="G24" s="18" t="n">
        <v>501.60030109</v>
      </c>
      <c r="H24" s="20" t="n">
        <v>8.20448081</v>
      </c>
      <c r="I24" s="18" t="n">
        <v>516.41685339</v>
      </c>
      <c r="J24" s="20" t="n">
        <v>8.44501614</v>
      </c>
      <c r="K24" s="18" t="n">
        <v>506.31588397</v>
      </c>
      <c r="L24" s="20" t="n">
        <v>12.08438112</v>
      </c>
      <c r="M24" s="18" t="n">
        <v>505.04591229</v>
      </c>
      <c r="N24" s="20" t="n">
        <v>12.1224542</v>
      </c>
      <c r="O24" s="18" t="n">
        <v>437.355754</v>
      </c>
      <c r="P24" s="20" t="n">
        <v>17.09724105</v>
      </c>
      <c r="Q24" s="18" t="s">
        <v>182</v>
      </c>
      <c r="R24" s="20" t="s">
        <v>182</v>
      </c>
      <c r="S24" s="18" t="s">
        <v>182</v>
      </c>
      <c r="T24" s="20" t="s">
        <v>182</v>
      </c>
      <c r="U24" s="18" t="s">
        <v>182</v>
      </c>
      <c r="V24" s="20" t="s">
        <v>182</v>
      </c>
      <c r="W24" s="18" t="n">
        <v>447.17325253</v>
      </c>
      <c r="X24" s="20" t="n">
        <v>13.82922174</v>
      </c>
    </row>
    <row r="25" spans="1:24">
      <c r="A25" s="15" t="s">
        <v>200</v>
      </c>
      <c r="B25" s="17" t="n">
        <v>5581</v>
      </c>
      <c r="C25" s="18">
        <f>(28.0/B25*100)</f>
        <v/>
      </c>
      <c r="D25" s="19" t="n">
        <v>5553</v>
      </c>
      <c r="E25" s="18" t="n">
        <v>533.37168673</v>
      </c>
      <c r="F25" s="20" t="n">
        <v>4.00945958</v>
      </c>
      <c r="G25" s="18" t="n">
        <v>526.44020334</v>
      </c>
      <c r="H25" s="20" t="n">
        <v>4.94394914</v>
      </c>
      <c r="I25" s="18" t="n">
        <v>504.49541683</v>
      </c>
      <c r="J25" s="20" t="n">
        <v>5.02090861</v>
      </c>
      <c r="K25" s="18" t="n">
        <v>507.22018982</v>
      </c>
      <c r="L25" s="20" t="n">
        <v>9.15227305</v>
      </c>
      <c r="M25" s="18" t="n">
        <v>476.58349783</v>
      </c>
      <c r="N25" s="20" t="n">
        <v>10.16299677</v>
      </c>
      <c r="O25" s="18" t="n">
        <v>392.05635972</v>
      </c>
      <c r="P25" s="20" t="n">
        <v>35.90323828</v>
      </c>
      <c r="Q25" s="18" t="s">
        <v>182</v>
      </c>
      <c r="R25" s="20" t="s">
        <v>182</v>
      </c>
      <c r="S25" s="18" t="s">
        <v>182</v>
      </c>
      <c r="T25" s="20" t="s">
        <v>182</v>
      </c>
      <c r="U25" s="18" t="s">
        <v>182</v>
      </c>
      <c r="V25" s="20" t="s">
        <v>182</v>
      </c>
      <c r="W25" s="18" t="n">
        <v>476.63976659</v>
      </c>
      <c r="X25" s="20" t="n">
        <v>18.47236028</v>
      </c>
    </row>
    <row r="26" spans="1:24">
      <c r="A26" s="15" t="s">
        <v>201</v>
      </c>
      <c r="B26" s="17" t="n">
        <v>4869</v>
      </c>
      <c r="C26" s="18">
        <f>(102.0/B26*100)</f>
        <v/>
      </c>
      <c r="D26" s="19" t="n">
        <v>4767</v>
      </c>
      <c r="E26" s="18" t="n">
        <v>503.68377366</v>
      </c>
      <c r="F26" s="20" t="n">
        <v>2.36041027</v>
      </c>
      <c r="G26" s="18" t="n">
        <v>491.52278935</v>
      </c>
      <c r="H26" s="20" t="n">
        <v>3.70604233</v>
      </c>
      <c r="I26" s="18" t="n">
        <v>470.44757093</v>
      </c>
      <c r="J26" s="20" t="n">
        <v>3.80354194</v>
      </c>
      <c r="K26" s="18" t="n">
        <v>457.03770836</v>
      </c>
      <c r="L26" s="20" t="n">
        <v>3.55547311</v>
      </c>
      <c r="M26" s="18" t="n">
        <v>452.72720288</v>
      </c>
      <c r="N26" s="20" t="n">
        <v>3.87602205</v>
      </c>
      <c r="O26" s="18" t="s">
        <v>182</v>
      </c>
      <c r="P26" s="20" t="s">
        <v>182</v>
      </c>
      <c r="Q26" s="18" t="s">
        <v>182</v>
      </c>
      <c r="R26" s="20" t="s">
        <v>182</v>
      </c>
      <c r="S26" s="18" t="s">
        <v>182</v>
      </c>
      <c r="T26" s="20" t="s">
        <v>182</v>
      </c>
      <c r="U26" s="18" t="s">
        <v>182</v>
      </c>
      <c r="V26" s="20" t="s">
        <v>182</v>
      </c>
      <c r="W26" s="18" t="n">
        <v>432.74357371</v>
      </c>
      <c r="X26" s="20" t="n">
        <v>8.817624350000001</v>
      </c>
    </row>
    <row r="27" spans="1:24">
      <c r="A27" s="15" t="s">
        <v>202</v>
      </c>
      <c r="B27" s="17" t="n">
        <v>5299</v>
      </c>
      <c r="C27" s="18">
        <f>(186.0/B27*100)</f>
        <v/>
      </c>
      <c r="D27" s="19" t="n">
        <v>5113</v>
      </c>
      <c r="E27" s="18" t="n">
        <v>515.13621229</v>
      </c>
      <c r="F27" s="20" t="n">
        <v>1.96909282</v>
      </c>
      <c r="G27" s="18" t="n">
        <v>487.33563307</v>
      </c>
      <c r="H27" s="20" t="n">
        <v>4.47893504</v>
      </c>
      <c r="I27" s="18" t="n">
        <v>458.84019238</v>
      </c>
      <c r="J27" s="20" t="n">
        <v>4.6882518</v>
      </c>
      <c r="K27" s="18" t="n">
        <v>445.2496683</v>
      </c>
      <c r="L27" s="20" t="n">
        <v>4.87994807</v>
      </c>
      <c r="M27" s="18" t="n">
        <v>437.00228547</v>
      </c>
      <c r="N27" s="20" t="n">
        <v>6.10710013</v>
      </c>
      <c r="O27" s="18" t="n">
        <v>433.74807221</v>
      </c>
      <c r="P27" s="20" t="n">
        <v>14.3856779</v>
      </c>
      <c r="Q27" s="18" t="s">
        <v>182</v>
      </c>
      <c r="R27" s="20" t="s">
        <v>182</v>
      </c>
      <c r="S27" s="18" t="s">
        <v>182</v>
      </c>
      <c r="T27" s="20" t="s">
        <v>182</v>
      </c>
      <c r="U27" s="18" t="s">
        <v>182</v>
      </c>
      <c r="V27" s="20" t="s">
        <v>182</v>
      </c>
      <c r="W27" s="18" t="n">
        <v>421.97350517</v>
      </c>
      <c r="X27" s="20" t="n">
        <v>4.09291742</v>
      </c>
    </row>
    <row r="28" spans="1:24">
      <c r="A28" s="15" t="s">
        <v>203</v>
      </c>
      <c r="B28" s="17" t="n">
        <v>7568</v>
      </c>
      <c r="C28" s="18">
        <f>(135.0/B28*100)</f>
        <v/>
      </c>
      <c r="D28" s="19" t="n">
        <v>7433</v>
      </c>
      <c r="E28" s="18" t="n">
        <v>415.51158876</v>
      </c>
      <c r="F28" s="20" t="n">
        <v>3.02495224</v>
      </c>
      <c r="G28" s="18" t="n">
        <v>413.68854729</v>
      </c>
      <c r="H28" s="20" t="n">
        <v>3.85681494</v>
      </c>
      <c r="I28" s="18" t="n">
        <v>416.05721897</v>
      </c>
      <c r="J28" s="20" t="n">
        <v>3.50201042</v>
      </c>
      <c r="K28" s="18" t="n">
        <v>402.1991479</v>
      </c>
      <c r="L28" s="20" t="n">
        <v>3.54470034</v>
      </c>
      <c r="M28" s="18" t="n">
        <v>405.97969665</v>
      </c>
      <c r="N28" s="20" t="n">
        <v>4.48079167</v>
      </c>
      <c r="O28" s="18" t="n">
        <v>331.61953229</v>
      </c>
      <c r="P28" s="20" t="n">
        <v>9.41278149</v>
      </c>
      <c r="Q28" s="18" t="s">
        <v>182</v>
      </c>
      <c r="R28" s="20" t="s">
        <v>182</v>
      </c>
      <c r="S28" s="18" t="s">
        <v>182</v>
      </c>
      <c r="T28" s="20" t="s">
        <v>182</v>
      </c>
      <c r="U28" s="18" t="s">
        <v>182</v>
      </c>
      <c r="V28" s="20" t="s">
        <v>182</v>
      </c>
      <c r="W28" s="18" t="n">
        <v>363.07176984</v>
      </c>
      <c r="X28" s="20" t="n">
        <v>10.15858099</v>
      </c>
    </row>
    <row r="29" spans="1:24">
      <c r="A29" s="15" t="s">
        <v>204</v>
      </c>
      <c r="B29" s="17" t="n">
        <v>5385</v>
      </c>
      <c r="C29" s="18">
        <f>(37.0/B29*100)</f>
        <v/>
      </c>
      <c r="D29" s="19" t="n">
        <v>5348</v>
      </c>
      <c r="E29" s="18" t="n">
        <v>538.4038683</v>
      </c>
      <c r="F29" s="20" t="n">
        <v>2.30069621</v>
      </c>
      <c r="G29" s="18" t="n">
        <v>491.90333478</v>
      </c>
      <c r="H29" s="20" t="n">
        <v>5.31440137</v>
      </c>
      <c r="I29" s="18" t="n">
        <v>477.56118935</v>
      </c>
      <c r="J29" s="20" t="n">
        <v>4.69905433</v>
      </c>
      <c r="K29" s="18" t="n">
        <v>480.89863651</v>
      </c>
      <c r="L29" s="20" t="n">
        <v>4.33214384</v>
      </c>
      <c r="M29" s="18" t="n">
        <v>470.1877024</v>
      </c>
      <c r="N29" s="20" t="n">
        <v>5.39055586</v>
      </c>
      <c r="O29" s="18" t="n">
        <v>388.67614524</v>
      </c>
      <c r="P29" s="20" t="n">
        <v>42.43001082</v>
      </c>
      <c r="Q29" s="18" t="s">
        <v>182</v>
      </c>
      <c r="R29" s="20" t="s">
        <v>182</v>
      </c>
      <c r="S29" s="18" t="n">
        <v>335.3902018</v>
      </c>
      <c r="T29" s="20" t="n">
        <v>12.1685767</v>
      </c>
      <c r="U29" s="18" t="s">
        <v>182</v>
      </c>
      <c r="V29" s="20" t="s">
        <v>182</v>
      </c>
      <c r="W29" s="18" t="n">
        <v>436.97162355</v>
      </c>
      <c r="X29" s="20" t="n">
        <v>11.67724257</v>
      </c>
    </row>
    <row r="30" spans="1:24">
      <c r="A30" s="15" t="s">
        <v>205</v>
      </c>
      <c r="B30" s="17" t="n">
        <v>4520</v>
      </c>
      <c r="C30" s="18">
        <f>(577.0/B30*100)</f>
        <v/>
      </c>
      <c r="D30" s="19" t="n">
        <v>3943</v>
      </c>
      <c r="E30" s="18" t="n">
        <v>521.36099831</v>
      </c>
      <c r="F30" s="20" t="n">
        <v>2.549551</v>
      </c>
      <c r="G30" s="18" t="n">
        <v>484.60286303</v>
      </c>
      <c r="H30" s="20" t="n">
        <v>4.55574724</v>
      </c>
      <c r="I30" s="18" t="n">
        <v>470.37649108</v>
      </c>
      <c r="J30" s="20" t="n">
        <v>5.47381677</v>
      </c>
      <c r="K30" s="18" t="n">
        <v>460.70071314</v>
      </c>
      <c r="L30" s="20" t="n">
        <v>6.49218702</v>
      </c>
      <c r="M30" s="18" t="n">
        <v>438.02780007</v>
      </c>
      <c r="N30" s="20" t="n">
        <v>7.41074822</v>
      </c>
      <c r="O30" s="18" t="n">
        <v>416.62079913</v>
      </c>
      <c r="P30" s="20" t="n">
        <v>23.35845308</v>
      </c>
      <c r="Q30" s="18" t="s">
        <v>182</v>
      </c>
      <c r="R30" s="20" t="s">
        <v>182</v>
      </c>
      <c r="S30" s="18" t="s">
        <v>182</v>
      </c>
      <c r="T30" s="20" t="s">
        <v>182</v>
      </c>
      <c r="U30" s="18" t="s">
        <v>182</v>
      </c>
      <c r="V30" s="20" t="s">
        <v>182</v>
      </c>
      <c r="W30" s="18" t="n">
        <v>436.54148022</v>
      </c>
      <c r="X30" s="20" t="n">
        <v>6.49024076</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(17.0/B32*100)</f>
        <v/>
      </c>
      <c r="D32" s="19" t="n">
        <v>4461</v>
      </c>
      <c r="E32" s="18" t="n">
        <v>526.03675604</v>
      </c>
      <c r="F32" s="20" t="n">
        <v>2.5739104</v>
      </c>
      <c r="G32" s="18" t="n">
        <v>495.62688595</v>
      </c>
      <c r="H32" s="20" t="n">
        <v>4.96254337</v>
      </c>
      <c r="I32" s="18" t="n">
        <v>476.97307756</v>
      </c>
      <c r="J32" s="20" t="n">
        <v>5.74497184</v>
      </c>
      <c r="K32" s="18" t="n">
        <v>467.97971462</v>
      </c>
      <c r="L32" s="20" t="n">
        <v>4.8593437</v>
      </c>
      <c r="M32" s="18" t="n">
        <v>452.58279648</v>
      </c>
      <c r="N32" s="20" t="n">
        <v>4.48573267</v>
      </c>
      <c r="O32" s="18" t="n">
        <v>459.37468581</v>
      </c>
      <c r="P32" s="20" t="n">
        <v>28.13902873</v>
      </c>
      <c r="Q32" s="18" t="s">
        <v>182</v>
      </c>
      <c r="R32" s="20" t="s">
        <v>182</v>
      </c>
      <c r="S32" s="18" t="s">
        <v>182</v>
      </c>
      <c r="T32" s="20" t="s">
        <v>182</v>
      </c>
      <c r="U32" s="18" t="s">
        <v>182</v>
      </c>
      <c r="V32" s="20" t="s">
        <v>182</v>
      </c>
      <c r="W32" s="18" t="n">
        <v>437.68126658</v>
      </c>
      <c r="X32" s="20" t="n">
        <v>9.178245159999999</v>
      </c>
    </row>
    <row r="33" spans="1:24">
      <c r="A33" s="15" t="s">
        <v>208</v>
      </c>
      <c r="B33" s="17" t="n">
        <v>7325</v>
      </c>
      <c r="C33" s="18">
        <f>(246.0/B33*100)</f>
        <v/>
      </c>
      <c r="D33" s="19" t="n">
        <v>7079</v>
      </c>
      <c r="E33" s="18" t="n">
        <v>517.47968063</v>
      </c>
      <c r="F33" s="20" t="n">
        <v>3.03053164</v>
      </c>
      <c r="G33" s="18" t="n">
        <v>487.41761568</v>
      </c>
      <c r="H33" s="20" t="n">
        <v>4.27444709</v>
      </c>
      <c r="I33" s="18" t="n">
        <v>475.89061327</v>
      </c>
      <c r="J33" s="20" t="n">
        <v>4.92017101</v>
      </c>
      <c r="K33" s="18" t="n">
        <v>463.31163262</v>
      </c>
      <c r="L33" s="20" t="n">
        <v>5.83520829</v>
      </c>
      <c r="M33" s="18" t="n">
        <v>445.54876077</v>
      </c>
      <c r="N33" s="20" t="n">
        <v>5.39201557</v>
      </c>
      <c r="O33" s="18" t="n">
        <v>385.2957023</v>
      </c>
      <c r="P33" s="20" t="n">
        <v>29.52119482</v>
      </c>
      <c r="Q33" s="18" t="s">
        <v>182</v>
      </c>
      <c r="R33" s="20" t="s">
        <v>182</v>
      </c>
      <c r="S33" s="18" t="s">
        <v>182</v>
      </c>
      <c r="T33" s="20" t="s">
        <v>182</v>
      </c>
      <c r="U33" s="18" t="s">
        <v>182</v>
      </c>
      <c r="V33" s="20" t="s">
        <v>182</v>
      </c>
      <c r="W33" s="18" t="n">
        <v>430.74032197</v>
      </c>
      <c r="X33" s="20" t="n">
        <v>10.13827152</v>
      </c>
    </row>
    <row r="34" spans="1:24">
      <c r="A34" s="15" t="s">
        <v>209</v>
      </c>
      <c r="B34" s="17" t="n">
        <v>6350</v>
      </c>
      <c r="C34" s="18">
        <f>(87.0/B34*100)</f>
        <v/>
      </c>
      <c r="D34" s="19" t="n">
        <v>6263</v>
      </c>
      <c r="E34" s="18" t="n">
        <v>504.76895935</v>
      </c>
      <c r="F34" s="20" t="n">
        <v>2.69496834</v>
      </c>
      <c r="G34" s="18" t="n">
        <v>473.3354494</v>
      </c>
      <c r="H34" s="20" t="n">
        <v>5.20477524</v>
      </c>
      <c r="I34" s="18" t="n">
        <v>474.93853803</v>
      </c>
      <c r="J34" s="20" t="n">
        <v>5.29593641</v>
      </c>
      <c r="K34" s="18" t="n">
        <v>453.69234775</v>
      </c>
      <c r="L34" s="20" t="n">
        <v>4.80602381</v>
      </c>
      <c r="M34" s="18" t="n">
        <v>452.97749044</v>
      </c>
      <c r="N34" s="20" t="n">
        <v>4.33207802</v>
      </c>
      <c r="O34" s="18" t="n">
        <v>379.07328183</v>
      </c>
      <c r="P34" s="20" t="n">
        <v>14.0777645</v>
      </c>
      <c r="Q34" s="18" t="s">
        <v>182</v>
      </c>
      <c r="R34" s="20" t="s">
        <v>182</v>
      </c>
      <c r="S34" s="18" t="n">
        <v>336.51078337</v>
      </c>
      <c r="T34" s="20" t="n">
        <v>12.24828707</v>
      </c>
      <c r="U34" s="18" t="s">
        <v>182</v>
      </c>
      <c r="V34" s="20" t="s">
        <v>182</v>
      </c>
      <c r="W34" s="18" t="n">
        <v>406.65446209</v>
      </c>
      <c r="X34" s="20" t="n">
        <v>8.26365704</v>
      </c>
    </row>
    <row r="35" spans="1:24">
      <c r="A35" s="15" t="s">
        <v>210</v>
      </c>
      <c r="B35" s="17" t="n">
        <v>6406</v>
      </c>
      <c r="C35" s="18">
        <f>(76.0/B35*100)</f>
        <v/>
      </c>
      <c r="D35" s="19" t="n">
        <v>6330</v>
      </c>
      <c r="E35" s="18" t="n">
        <v>532.76776998</v>
      </c>
      <c r="F35" s="20" t="n">
        <v>1.91333554</v>
      </c>
      <c r="G35" s="18" t="n">
        <v>505.83916639</v>
      </c>
      <c r="H35" s="20" t="n">
        <v>4.9808472</v>
      </c>
      <c r="I35" s="18" t="n">
        <v>488.96937801</v>
      </c>
      <c r="J35" s="20" t="n">
        <v>4.98663824</v>
      </c>
      <c r="K35" s="18" t="n">
        <v>470.07205605</v>
      </c>
      <c r="L35" s="20" t="n">
        <v>5.89727663</v>
      </c>
      <c r="M35" s="18" t="n">
        <v>472.20412038</v>
      </c>
      <c r="N35" s="20" t="n">
        <v>6.40071469</v>
      </c>
      <c r="O35" s="18" t="n">
        <v>456.28947541</v>
      </c>
      <c r="P35" s="20" t="n">
        <v>18.93491365</v>
      </c>
      <c r="Q35" s="18" t="s">
        <v>182</v>
      </c>
      <c r="R35" s="20" t="s">
        <v>182</v>
      </c>
      <c r="S35" s="18" t="n">
        <v>349.78970242</v>
      </c>
      <c r="T35" s="20" t="n">
        <v>6.90672373</v>
      </c>
      <c r="U35" s="18" t="s">
        <v>182</v>
      </c>
      <c r="V35" s="20" t="s">
        <v>182</v>
      </c>
      <c r="W35" s="18" t="n">
        <v>451.61835133</v>
      </c>
      <c r="X35" s="20" t="n">
        <v>6.44780061</v>
      </c>
    </row>
    <row r="36" spans="1:24">
      <c r="A36" s="15" t="s">
        <v>211</v>
      </c>
      <c r="B36" s="17" t="n">
        <v>6736</v>
      </c>
      <c r="C36" s="18">
        <f>(54.0/B36*100)</f>
        <v/>
      </c>
      <c r="D36" s="19" t="n">
        <v>6682</v>
      </c>
      <c r="E36" s="18" t="n">
        <v>498.09712919</v>
      </c>
      <c r="F36" s="20" t="n">
        <v>2.28959342</v>
      </c>
      <c r="G36" s="18" t="n">
        <v>482.53745254</v>
      </c>
      <c r="H36" s="20" t="n">
        <v>4.31020445</v>
      </c>
      <c r="I36" s="18" t="n">
        <v>467.32960525</v>
      </c>
      <c r="J36" s="20" t="n">
        <v>5.74646991</v>
      </c>
      <c r="K36" s="18" t="n">
        <v>456.65269566</v>
      </c>
      <c r="L36" s="20" t="n">
        <v>5.7576445</v>
      </c>
      <c r="M36" s="18" t="n">
        <v>445.88832583</v>
      </c>
      <c r="N36" s="20" t="n">
        <v>6.31348798</v>
      </c>
      <c r="O36" s="18" t="n">
        <v>415.69116087</v>
      </c>
      <c r="P36" s="20" t="n">
        <v>19.29217902</v>
      </c>
      <c r="Q36" s="18" t="s">
        <v>182</v>
      </c>
      <c r="R36" s="20" t="s">
        <v>182</v>
      </c>
      <c r="S36" s="18" t="s">
        <v>182</v>
      </c>
      <c r="T36" s="20" t="s">
        <v>182</v>
      </c>
      <c r="U36" s="18" t="s">
        <v>182</v>
      </c>
      <c r="V36" s="20" t="s">
        <v>182</v>
      </c>
      <c r="W36" s="18" t="n">
        <v>429.35338106</v>
      </c>
      <c r="X36" s="20" t="n">
        <v>7.44969966</v>
      </c>
    </row>
    <row r="37" spans="1:24">
      <c r="A37" s="15" t="s">
        <v>212</v>
      </c>
      <c r="B37" s="17" t="n">
        <v>5458</v>
      </c>
      <c r="C37" s="18">
        <f>(271.0/B37*100)</f>
        <v/>
      </c>
      <c r="D37" s="19" t="n">
        <v>5187</v>
      </c>
      <c r="E37" s="18" t="n">
        <v>518.1562982</v>
      </c>
      <c r="F37" s="20" t="n">
        <v>3.07615423</v>
      </c>
      <c r="G37" s="18" t="n">
        <v>494.58330688</v>
      </c>
      <c r="H37" s="20" t="n">
        <v>5.46270808</v>
      </c>
      <c r="I37" s="18" t="n">
        <v>475.67867933</v>
      </c>
      <c r="J37" s="20" t="n">
        <v>5.52102101</v>
      </c>
      <c r="K37" s="18" t="n">
        <v>473.33734537</v>
      </c>
      <c r="L37" s="20" t="n">
        <v>7.04354882</v>
      </c>
      <c r="M37" s="18" t="n">
        <v>456.62988362</v>
      </c>
      <c r="N37" s="20" t="n">
        <v>6.74171112</v>
      </c>
      <c r="O37" s="18" t="n">
        <v>389.21190398</v>
      </c>
      <c r="P37" s="20" t="n">
        <v>22.35314496</v>
      </c>
      <c r="Q37" s="18" t="s">
        <v>182</v>
      </c>
      <c r="R37" s="20" t="s">
        <v>182</v>
      </c>
      <c r="S37" s="18" t="s">
        <v>182</v>
      </c>
      <c r="T37" s="20" t="s">
        <v>182</v>
      </c>
      <c r="U37" s="18" t="s">
        <v>182</v>
      </c>
      <c r="V37" s="20" t="s">
        <v>182</v>
      </c>
      <c r="W37" s="18" t="n">
        <v>426.89739888</v>
      </c>
      <c r="X37" s="20" t="n">
        <v>5.92486475</v>
      </c>
    </row>
    <row r="38" spans="1:24">
      <c r="A38" s="15" t="s">
        <v>213</v>
      </c>
      <c r="B38" s="17" t="n">
        <v>5860</v>
      </c>
      <c r="C38" s="18">
        <f>(68.0/B38*100)</f>
        <v/>
      </c>
      <c r="D38" s="19" t="n">
        <v>5792</v>
      </c>
      <c r="E38" s="18" t="n">
        <v>546.32642503</v>
      </c>
      <c r="F38" s="20" t="n">
        <v>2.78503227</v>
      </c>
      <c r="G38" s="18" t="n">
        <v>508.55934984</v>
      </c>
      <c r="H38" s="20" t="n">
        <v>5.79143826</v>
      </c>
      <c r="I38" s="18" t="n">
        <v>474.00551859</v>
      </c>
      <c r="J38" s="20" t="n">
        <v>6.18840506</v>
      </c>
      <c r="K38" s="18" t="n">
        <v>457.47543243</v>
      </c>
      <c r="L38" s="20" t="n">
        <v>7.88721772</v>
      </c>
      <c r="M38" s="18" t="n">
        <v>466.02984724</v>
      </c>
      <c r="N38" s="20" t="n">
        <v>8.698306029999999</v>
      </c>
      <c r="O38" s="18" t="n">
        <v>423.77334755</v>
      </c>
      <c r="P38" s="20" t="n">
        <v>19.6152984</v>
      </c>
      <c r="Q38" s="18" t="s">
        <v>182</v>
      </c>
      <c r="R38" s="20" t="s">
        <v>182</v>
      </c>
      <c r="S38" s="18" t="s">
        <v>182</v>
      </c>
      <c r="T38" s="20" t="s">
        <v>182</v>
      </c>
      <c r="U38" s="18" t="s">
        <v>182</v>
      </c>
      <c r="V38" s="20" t="s">
        <v>182</v>
      </c>
      <c r="W38" s="18" t="n">
        <v>452.35210153</v>
      </c>
      <c r="X38" s="20" t="n">
        <v>5.82835916</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(5675.0/B40*100)</f>
        <v/>
      </c>
      <c r="D40" s="19" t="n">
        <v>8482</v>
      </c>
      <c r="E40" s="18" t="n">
        <v>513.38635042</v>
      </c>
      <c r="F40" s="20" t="n">
        <v>2.91046406</v>
      </c>
      <c r="G40" s="18" t="n">
        <v>483.9107334</v>
      </c>
      <c r="H40" s="20" t="n">
        <v>7.14247223</v>
      </c>
      <c r="I40" s="18" t="n">
        <v>468.84368903</v>
      </c>
      <c r="J40" s="20" t="n">
        <v>6.90042476</v>
      </c>
      <c r="K40" s="18" t="n">
        <v>453.37711362</v>
      </c>
      <c r="L40" s="20" t="n">
        <v>9.62180086</v>
      </c>
      <c r="M40" s="18" t="n">
        <v>435.35590811</v>
      </c>
      <c r="N40" s="20" t="n">
        <v>8.1605077</v>
      </c>
      <c r="O40" s="18" t="n">
        <v>408.69474018</v>
      </c>
      <c r="P40" s="20" t="n">
        <v>29.40753755</v>
      </c>
      <c r="Q40" s="18" t="s">
        <v>182</v>
      </c>
      <c r="R40" s="20" t="s">
        <v>182</v>
      </c>
      <c r="S40" s="18" t="n">
        <v>491.16464222</v>
      </c>
      <c r="T40" s="20" t="n">
        <v>2.5540442</v>
      </c>
      <c r="U40" s="18" t="s">
        <v>182</v>
      </c>
      <c r="V40" s="20" t="s">
        <v>182</v>
      </c>
      <c r="W40" s="18" t="n">
        <v>405.6961291</v>
      </c>
      <c r="X40" s="20" t="n">
        <v>6.29314402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(2819.0/B46*100)</f>
        <v/>
      </c>
      <c r="D46" s="19" t="n">
        <v>20322</v>
      </c>
      <c r="E46" s="18" t="n">
        <v>393.40784669</v>
      </c>
      <c r="F46" s="20" t="n">
        <v>4.00659593</v>
      </c>
      <c r="G46" s="18" t="n">
        <v>399.29229078</v>
      </c>
      <c r="H46" s="20" t="n">
        <v>5.58037043</v>
      </c>
      <c r="I46" s="18" t="n">
        <v>408.31337232</v>
      </c>
      <c r="J46" s="20" t="n">
        <v>6.27142141</v>
      </c>
      <c r="K46" s="18" t="n">
        <v>390.74696749</v>
      </c>
      <c r="L46" s="20" t="n">
        <v>6.17048402</v>
      </c>
      <c r="M46" s="18" t="n">
        <v>381.76313162</v>
      </c>
      <c r="N46" s="20" t="n">
        <v>5.70780931</v>
      </c>
      <c r="O46" s="18" t="n">
        <v>284.46388749</v>
      </c>
      <c r="P46" s="20" t="n">
        <v>12.06045404</v>
      </c>
      <c r="Q46" s="18" t="s">
        <v>182</v>
      </c>
      <c r="R46" s="20" t="s">
        <v>182</v>
      </c>
      <c r="S46" s="18" t="s">
        <v>182</v>
      </c>
      <c r="T46" s="20" t="s">
        <v>182</v>
      </c>
      <c r="U46" s="18" t="s">
        <v>182</v>
      </c>
      <c r="V46" s="20" t="s">
        <v>182</v>
      </c>
      <c r="W46" s="18" t="n">
        <v>356.38463097</v>
      </c>
      <c r="X46" s="20" t="n">
        <v>3.95085079</v>
      </c>
    </row>
    <row r="47" spans="1:24">
      <c r="A47" s="15" t="s">
        <v>222</v>
      </c>
      <c r="B47" s="17" t="n">
        <v>5928</v>
      </c>
      <c r="C47" s="18">
        <f>(162.0/B47*100)</f>
        <v/>
      </c>
      <c r="D47" s="19" t="n">
        <v>5766</v>
      </c>
      <c r="E47" s="18" t="n">
        <v>479.82122813</v>
      </c>
      <c r="F47" s="20" t="n">
        <v>4.13155543</v>
      </c>
      <c r="G47" s="18" t="n">
        <v>456.42032446</v>
      </c>
      <c r="H47" s="20" t="n">
        <v>6.31420454</v>
      </c>
      <c r="I47" s="18" t="n">
        <v>448.60787845</v>
      </c>
      <c r="J47" s="20" t="n">
        <v>5.57789831</v>
      </c>
      <c r="K47" s="18" t="n">
        <v>429.37097902</v>
      </c>
      <c r="L47" s="20" t="n">
        <v>5.00921337</v>
      </c>
      <c r="M47" s="18" t="n">
        <v>428.94707051</v>
      </c>
      <c r="N47" s="20" t="n">
        <v>4.71006435</v>
      </c>
      <c r="O47" s="18" t="n">
        <v>351.05817057</v>
      </c>
      <c r="P47" s="20" t="n">
        <v>12.61946813</v>
      </c>
      <c r="Q47" s="18" t="s">
        <v>182</v>
      </c>
      <c r="R47" s="20" t="s">
        <v>182</v>
      </c>
      <c r="S47" s="18" t="s">
        <v>182</v>
      </c>
      <c r="T47" s="20" t="s">
        <v>182</v>
      </c>
      <c r="U47" s="18" t="s">
        <v>182</v>
      </c>
      <c r="V47" s="20" t="s">
        <v>182</v>
      </c>
      <c r="W47" s="18" t="n">
        <v>390.67071868</v>
      </c>
      <c r="X47" s="20" t="n">
        <v>4.90639761</v>
      </c>
    </row>
    <row r="48" spans="1:24">
      <c r="A48" s="15" t="s">
        <v>223</v>
      </c>
      <c r="B48" s="17" t="n">
        <v>9841</v>
      </c>
      <c r="C48" s="18">
        <f>(19.0/B48*100)</f>
        <v/>
      </c>
      <c r="D48" s="19" t="n">
        <v>9822</v>
      </c>
      <c r="E48" s="18" t="n">
        <v>549.48415445</v>
      </c>
      <c r="F48" s="20" t="n">
        <v>5.13460244</v>
      </c>
      <c r="G48" s="18" t="n">
        <v>535.44305303</v>
      </c>
      <c r="H48" s="20" t="n">
        <v>5.86970128</v>
      </c>
      <c r="I48" s="18" t="n">
        <v>529.78071425</v>
      </c>
      <c r="J48" s="20" t="n">
        <v>5.84940985</v>
      </c>
      <c r="K48" s="18" t="n">
        <v>493.55266086</v>
      </c>
      <c r="L48" s="20" t="n">
        <v>6.96661009</v>
      </c>
      <c r="M48" s="18" t="n">
        <v>478.44415912</v>
      </c>
      <c r="N48" s="20" t="n">
        <v>7.7697319</v>
      </c>
      <c r="O48" s="18" t="n">
        <v>379.37826934</v>
      </c>
      <c r="P48" s="20" t="n">
        <v>11.07715242</v>
      </c>
      <c r="Q48" s="18" t="s">
        <v>182</v>
      </c>
      <c r="R48" s="20" t="s">
        <v>182</v>
      </c>
      <c r="S48" s="18" t="s">
        <v>182</v>
      </c>
      <c r="T48" s="20" t="s">
        <v>182</v>
      </c>
      <c r="U48" s="18" t="s">
        <v>182</v>
      </c>
      <c r="V48" s="20" t="s">
        <v>182</v>
      </c>
      <c r="W48" s="18" t="n">
        <v>459.45825126</v>
      </c>
      <c r="X48" s="20" t="n">
        <v>19.82427643</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(1102.0/B50*100)</f>
        <v/>
      </c>
      <c r="D50" s="19" t="n">
        <v>10693</v>
      </c>
      <c r="E50" s="18" t="n">
        <v>407.58392313</v>
      </c>
      <c r="F50" s="20" t="n">
        <v>2.90322554</v>
      </c>
      <c r="G50" s="18" t="n">
        <v>396.40647223</v>
      </c>
      <c r="H50" s="20" t="n">
        <v>3.62103001</v>
      </c>
      <c r="I50" s="18" t="n">
        <v>387.14245191</v>
      </c>
      <c r="J50" s="20" t="n">
        <v>3.09334137</v>
      </c>
      <c r="K50" s="18" t="n">
        <v>387.94300288</v>
      </c>
      <c r="L50" s="20" t="n">
        <v>3.67145395</v>
      </c>
      <c r="M50" s="18" t="n">
        <v>390.0494196</v>
      </c>
      <c r="N50" s="20" t="n">
        <v>4.1769867</v>
      </c>
      <c r="O50" s="18" t="n">
        <v>309.38214635</v>
      </c>
      <c r="P50" s="20" t="n">
        <v>11.65830352</v>
      </c>
      <c r="Q50" s="18" t="s">
        <v>182</v>
      </c>
      <c r="R50" s="20" t="s">
        <v>182</v>
      </c>
      <c r="S50" s="18" t="s">
        <v>182</v>
      </c>
      <c r="T50" s="20" t="s">
        <v>182</v>
      </c>
      <c r="U50" s="18" t="s">
        <v>182</v>
      </c>
      <c r="V50" s="20" t="s">
        <v>182</v>
      </c>
      <c r="W50" s="18" t="n">
        <v>364.74262496</v>
      </c>
      <c r="X50" s="20" t="n">
        <v>7.99957672</v>
      </c>
    </row>
    <row r="51" spans="1:24">
      <c r="A51" s="15" t="s">
        <v>226</v>
      </c>
      <c r="B51" s="17" t="n">
        <v>6866</v>
      </c>
      <c r="C51" s="18">
        <f>(117.0/B51*100)</f>
        <v/>
      </c>
      <c r="D51" s="19" t="n">
        <v>6749</v>
      </c>
      <c r="E51" s="18" t="n">
        <v>414.02619862</v>
      </c>
      <c r="F51" s="20" t="n">
        <v>3.36439524</v>
      </c>
      <c r="G51" s="18" t="n">
        <v>411.79328739</v>
      </c>
      <c r="H51" s="20" t="n">
        <v>5.37167016</v>
      </c>
      <c r="I51" s="18" t="n">
        <v>398.98092535</v>
      </c>
      <c r="J51" s="20" t="n">
        <v>4.76128389</v>
      </c>
      <c r="K51" s="18" t="n">
        <v>393.14083709</v>
      </c>
      <c r="L51" s="20" t="n">
        <v>4.54031059</v>
      </c>
      <c r="M51" s="18" t="n">
        <v>390.11445903</v>
      </c>
      <c r="N51" s="20" t="n">
        <v>4.78835806</v>
      </c>
      <c r="O51" s="18" t="n">
        <v>338.45012167</v>
      </c>
      <c r="P51" s="20" t="n">
        <v>17.18682088</v>
      </c>
      <c r="Q51" s="18" t="s">
        <v>182</v>
      </c>
      <c r="R51" s="20" t="s">
        <v>182</v>
      </c>
      <c r="S51" s="18" t="n">
        <v>380.5422133</v>
      </c>
      <c r="T51" s="20" t="n">
        <v>4.31283207</v>
      </c>
      <c r="U51" s="18" t="s">
        <v>182</v>
      </c>
      <c r="V51" s="20" t="s">
        <v>182</v>
      </c>
      <c r="W51" s="18" t="n">
        <v>380.23615911</v>
      </c>
      <c r="X51" s="20" t="n">
        <v>4.96382295</v>
      </c>
    </row>
    <row r="52" spans="1:24">
      <c r="A52" s="15" t="s">
        <v>227</v>
      </c>
      <c r="B52" s="17" t="n">
        <v>5809</v>
      </c>
      <c r="C52" s="18">
        <f>(119.0/B52*100)</f>
        <v/>
      </c>
      <c r="D52" s="19" t="n">
        <v>5690</v>
      </c>
      <c r="E52" s="18" t="n">
        <v>481.02383259</v>
      </c>
      <c r="F52" s="20" t="n">
        <v>3.15955134</v>
      </c>
      <c r="G52" s="18" t="n">
        <v>465.3002332</v>
      </c>
      <c r="H52" s="20" t="n">
        <v>5.10886163</v>
      </c>
      <c r="I52" s="18" t="n">
        <v>452.27823347</v>
      </c>
      <c r="J52" s="20" t="n">
        <v>6.29150589</v>
      </c>
      <c r="K52" s="18" t="n">
        <v>432.22066059</v>
      </c>
      <c r="L52" s="20" t="n">
        <v>6.15891055</v>
      </c>
      <c r="M52" s="18" t="n">
        <v>428.31041872</v>
      </c>
      <c r="N52" s="20" t="n">
        <v>5.29320097</v>
      </c>
      <c r="O52" s="18" t="n">
        <v>376.4202098</v>
      </c>
      <c r="P52" s="20" t="n">
        <v>22.91895151</v>
      </c>
      <c r="Q52" s="18" t="s">
        <v>182</v>
      </c>
      <c r="R52" s="20" t="s">
        <v>182</v>
      </c>
      <c r="S52" s="18" t="s">
        <v>182</v>
      </c>
      <c r="T52" s="20" t="s">
        <v>182</v>
      </c>
      <c r="U52" s="18" t="s">
        <v>182</v>
      </c>
      <c r="V52" s="20" t="s">
        <v>182</v>
      </c>
      <c r="W52" s="18" t="n">
        <v>407.74403251</v>
      </c>
      <c r="X52" s="20" t="n">
        <v>6.38532412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(489.0/B54*100)</f>
        <v/>
      </c>
      <c r="D54" s="19" t="n">
        <v>4251</v>
      </c>
      <c r="E54" s="18" t="n">
        <v>348.55187941</v>
      </c>
      <c r="F54" s="20" t="n">
        <v>4.44065097</v>
      </c>
      <c r="G54" s="18" t="n">
        <v>335.18583182</v>
      </c>
      <c r="H54" s="20" t="n">
        <v>5.62654359</v>
      </c>
      <c r="I54" s="18" t="n">
        <v>330.14472357</v>
      </c>
      <c r="J54" s="20" t="n">
        <v>5.8467782</v>
      </c>
      <c r="K54" s="18" t="n">
        <v>330.9507354</v>
      </c>
      <c r="L54" s="20" t="n">
        <v>4.21085525</v>
      </c>
      <c r="M54" s="18" t="n">
        <v>332.61765407</v>
      </c>
      <c r="N54" s="20" t="n">
        <v>5.45925094</v>
      </c>
      <c r="O54" s="18" t="n">
        <v>287.6604697</v>
      </c>
      <c r="P54" s="20" t="n">
        <v>9.120625710000001</v>
      </c>
      <c r="Q54" s="18" t="s">
        <v>182</v>
      </c>
      <c r="R54" s="20" t="s">
        <v>182</v>
      </c>
      <c r="S54" s="18" t="s">
        <v>182</v>
      </c>
      <c r="T54" s="20" t="s">
        <v>182</v>
      </c>
      <c r="U54" s="18" t="s">
        <v>182</v>
      </c>
      <c r="V54" s="20" t="s">
        <v>182</v>
      </c>
      <c r="W54" s="18" t="n">
        <v>293.94570435</v>
      </c>
      <c r="X54" s="20" t="n">
        <v>4.51691477</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557.38668639</v>
      </c>
      <c r="F56" s="20" t="n">
        <v>3.15873945</v>
      </c>
      <c r="G56" s="18" t="n">
        <v>550.53603661</v>
      </c>
      <c r="H56" s="20" t="n">
        <v>4.11726383</v>
      </c>
      <c r="I56" s="18" t="n">
        <v>543.05479415</v>
      </c>
      <c r="J56" s="20" t="n">
        <v>4.98144528</v>
      </c>
      <c r="K56" s="18" t="n">
        <v>530.91984333</v>
      </c>
      <c r="L56" s="20" t="n">
        <v>6.61230253</v>
      </c>
      <c r="M56" s="18" t="n">
        <v>497.15760723</v>
      </c>
      <c r="N56" s="20" t="n">
        <v>8.45046288</v>
      </c>
      <c r="O56" s="18" t="n">
        <v>469.66514609</v>
      </c>
      <c r="P56" s="20" t="n">
        <v>16.61451933</v>
      </c>
      <c r="Q56" s="18" t="s">
        <v>182</v>
      </c>
      <c r="R56" s="20" t="s">
        <v>182</v>
      </c>
      <c r="S56" s="18" t="s">
        <v>182</v>
      </c>
      <c r="T56" s="20" t="s">
        <v>182</v>
      </c>
      <c r="U56" s="18" t="s">
        <v>182</v>
      </c>
      <c r="V56" s="20" t="s">
        <v>182</v>
      </c>
      <c r="W56" s="18" t="n">
        <v>507.08220944</v>
      </c>
      <c r="X56" s="20" t="n">
        <v>15.89862183</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(266.0/B61*100)</f>
        <v/>
      </c>
      <c r="D61" s="19" t="n">
        <v>6259</v>
      </c>
      <c r="E61" s="18" t="n">
        <v>500.45736314</v>
      </c>
      <c r="F61" s="20" t="n">
        <v>2.76961944</v>
      </c>
      <c r="G61" s="18" t="n">
        <v>470.49155694</v>
      </c>
      <c r="H61" s="20" t="n">
        <v>4.41559667</v>
      </c>
      <c r="I61" s="18" t="n">
        <v>461.8411953</v>
      </c>
      <c r="J61" s="20" t="n">
        <v>4.65403412</v>
      </c>
      <c r="K61" s="18" t="n">
        <v>457.01006306</v>
      </c>
      <c r="L61" s="20" t="n">
        <v>5.8113201</v>
      </c>
      <c r="M61" s="18" t="n">
        <v>446.63727838</v>
      </c>
      <c r="N61" s="20" t="n">
        <v>5.94389928</v>
      </c>
      <c r="O61" s="18" t="n">
        <v>412.79041495</v>
      </c>
      <c r="P61" s="20" t="n">
        <v>15.55189954</v>
      </c>
      <c r="Q61" s="18" t="s">
        <v>182</v>
      </c>
      <c r="R61" s="20" t="s">
        <v>182</v>
      </c>
      <c r="S61" s="18" t="s">
        <v>182</v>
      </c>
      <c r="T61" s="20" t="s">
        <v>182</v>
      </c>
      <c r="U61" s="18" t="s">
        <v>182</v>
      </c>
      <c r="V61" s="20" t="s">
        <v>182</v>
      </c>
      <c r="W61" s="18" t="n">
        <v>404.9151864</v>
      </c>
      <c r="X61" s="20" t="n">
        <v>7.34314914</v>
      </c>
    </row>
    <row r="62" spans="1:24">
      <c r="A62" s="15" t="s">
        <v>237</v>
      </c>
      <c r="B62" s="17" t="n">
        <v>4476</v>
      </c>
      <c r="C62" s="18">
        <f>(5.0/B62*100)</f>
        <v/>
      </c>
      <c r="D62" s="19" t="n">
        <v>4471</v>
      </c>
      <c r="E62" s="18" t="n">
        <v>549.91589991</v>
      </c>
      <c r="F62" s="20" t="n">
        <v>1.67061863</v>
      </c>
      <c r="G62" s="18" t="n">
        <v>548.19533489</v>
      </c>
      <c r="H62" s="20" t="n">
        <v>3.46088433</v>
      </c>
      <c r="I62" s="18" t="n">
        <v>535.69670615</v>
      </c>
      <c r="J62" s="20" t="n">
        <v>3.47726271</v>
      </c>
      <c r="K62" s="18" t="n">
        <v>530.7389556099999</v>
      </c>
      <c r="L62" s="20" t="n">
        <v>6.08019297</v>
      </c>
      <c r="M62" s="18" t="n">
        <v>514.28773527</v>
      </c>
      <c r="N62" s="20" t="n">
        <v>6.39963373</v>
      </c>
      <c r="O62" s="18" t="n">
        <v>492.5715519</v>
      </c>
      <c r="P62" s="20" t="n">
        <v>17.55575261</v>
      </c>
      <c r="Q62" s="18" t="s">
        <v>182</v>
      </c>
      <c r="R62" s="20" t="s">
        <v>182</v>
      </c>
      <c r="S62" s="18" t="s">
        <v>182</v>
      </c>
      <c r="T62" s="20" t="s">
        <v>182</v>
      </c>
      <c r="U62" s="18" t="s">
        <v>182</v>
      </c>
      <c r="V62" s="20" t="s">
        <v>182</v>
      </c>
      <c r="W62" s="18" t="n">
        <v>505.3144387</v>
      </c>
      <c r="X62" s="20" t="n">
        <v>15.63553354</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(109.0/B67*100)</f>
        <v/>
      </c>
      <c r="D67" s="19" t="n">
        <v>6862</v>
      </c>
      <c r="E67" s="18" t="n">
        <v>397.89684412</v>
      </c>
      <c r="F67" s="20" t="n">
        <v>3.08550768</v>
      </c>
      <c r="G67" s="18" t="n">
        <v>397.04562156</v>
      </c>
      <c r="H67" s="20" t="n">
        <v>3.91493196</v>
      </c>
      <c r="I67" s="18" t="n">
        <v>392.87016784</v>
      </c>
      <c r="J67" s="20" t="n">
        <v>4.6334779</v>
      </c>
      <c r="K67" s="18" t="n">
        <v>380.85859773</v>
      </c>
      <c r="L67" s="20" t="n">
        <v>5.35444632</v>
      </c>
      <c r="M67" s="18" t="n">
        <v>369.62241558</v>
      </c>
      <c r="N67" s="20" t="n">
        <v>7.62305884</v>
      </c>
      <c r="O67" s="18" t="n">
        <v>303.84785217</v>
      </c>
      <c r="P67" s="20" t="n">
        <v>8.663461910000001</v>
      </c>
      <c r="Q67" s="18" t="s">
        <v>182</v>
      </c>
      <c r="R67" s="20" t="s">
        <v>182</v>
      </c>
      <c r="S67" s="18" t="s">
        <v>182</v>
      </c>
      <c r="T67" s="20" t="s">
        <v>182</v>
      </c>
      <c r="U67" s="18" t="s">
        <v>182</v>
      </c>
      <c r="V67" s="20" t="s">
        <v>182</v>
      </c>
      <c r="W67" s="18" t="n">
        <v>315.11254112</v>
      </c>
      <c r="X67" s="20" t="n">
        <v>7.01240801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515.96119375</v>
      </c>
      <c r="F70" s="20" t="n">
        <v>3.17828229</v>
      </c>
      <c r="G70" s="18" t="n">
        <v>494.44861221</v>
      </c>
      <c r="H70" s="20" t="n">
        <v>5.15038506</v>
      </c>
      <c r="I70" s="18" t="n">
        <v>496.89164854</v>
      </c>
      <c r="J70" s="20" t="n">
        <v>5.10873293</v>
      </c>
      <c r="K70" s="18" t="n">
        <v>487.43637077</v>
      </c>
      <c r="L70" s="20" t="n">
        <v>4.95233506</v>
      </c>
      <c r="M70" s="18" t="n">
        <v>485.41881749</v>
      </c>
      <c r="N70" s="20" t="n">
        <v>4.5275773</v>
      </c>
      <c r="O70" s="18" t="n">
        <v>454.95534387</v>
      </c>
      <c r="P70" s="20" t="n">
        <v>16.73197951</v>
      </c>
      <c r="Q70" s="18" t="s">
        <v>182</v>
      </c>
      <c r="R70" s="20" t="s">
        <v>182</v>
      </c>
      <c r="S70" s="18" t="s">
        <v>182</v>
      </c>
      <c r="T70" s="20" t="s">
        <v>182</v>
      </c>
      <c r="U70" s="18" t="s">
        <v>182</v>
      </c>
      <c r="V70" s="20" t="s">
        <v>182</v>
      </c>
      <c r="W70" s="18" t="n">
        <v>433.77578863</v>
      </c>
      <c r="X70" s="20" t="n">
        <v>6.99380789</v>
      </c>
    </row>
    <row r="71" spans="1:24">
      <c r="A71" s="15" t="s">
        <v>246</v>
      </c>
      <c r="B71" s="17" t="n">
        <v>6115</v>
      </c>
      <c r="C71" s="18">
        <f>(119.0/B71*100)</f>
        <v/>
      </c>
      <c r="D71" s="19" t="n">
        <v>5996</v>
      </c>
      <c r="E71" s="18" t="n">
        <v>578.42626853</v>
      </c>
      <c r="F71" s="20" t="n">
        <v>2.15442218</v>
      </c>
      <c r="G71" s="18" t="n">
        <v>566.30895464</v>
      </c>
      <c r="H71" s="20" t="n">
        <v>3.13532546</v>
      </c>
      <c r="I71" s="18" t="n">
        <v>552.05215868</v>
      </c>
      <c r="J71" s="20" t="n">
        <v>3.64830791</v>
      </c>
      <c r="K71" s="18" t="n">
        <v>547.55895706</v>
      </c>
      <c r="L71" s="20" t="n">
        <v>4.37763393</v>
      </c>
      <c r="M71" s="18" t="n">
        <v>536.5193716</v>
      </c>
      <c r="N71" s="20" t="n">
        <v>6.91160066</v>
      </c>
      <c r="O71" s="18" t="n">
        <v>478.19921099</v>
      </c>
      <c r="P71" s="20" t="n">
        <v>17.49214051</v>
      </c>
      <c r="Q71" s="18" t="s">
        <v>182</v>
      </c>
      <c r="R71" s="20" t="s">
        <v>182</v>
      </c>
      <c r="S71" s="18" t="s">
        <v>182</v>
      </c>
      <c r="T71" s="20" t="s">
        <v>182</v>
      </c>
      <c r="U71" s="18" t="s">
        <v>182</v>
      </c>
      <c r="V71" s="20" t="s">
        <v>182</v>
      </c>
      <c r="W71" s="18" t="n">
        <v>512.57180398</v>
      </c>
      <c r="X71" s="20" t="n">
        <v>12.67574355</v>
      </c>
    </row>
    <row r="72" spans="1:24">
      <c r="A72" s="15" t="s">
        <v>247</v>
      </c>
      <c r="B72" s="17" t="n">
        <v>7708</v>
      </c>
      <c r="C72" s="18">
        <f>(9.0/B72*100)</f>
        <v/>
      </c>
      <c r="D72" s="19" t="n">
        <v>7699</v>
      </c>
      <c r="E72" s="18" t="n">
        <v>552.85952557</v>
      </c>
      <c r="F72" s="20" t="n">
        <v>3.13957822</v>
      </c>
      <c r="G72" s="18" t="n">
        <v>544.277797</v>
      </c>
      <c r="H72" s="20" t="n">
        <v>3.74464283</v>
      </c>
      <c r="I72" s="18" t="n">
        <v>532.6879869000001</v>
      </c>
      <c r="J72" s="20" t="n">
        <v>5.4508522</v>
      </c>
      <c r="K72" s="18" t="n">
        <v>506.97198188</v>
      </c>
      <c r="L72" s="20" t="n">
        <v>7.81331161</v>
      </c>
      <c r="M72" s="18" t="n">
        <v>476.62715352</v>
      </c>
      <c r="N72" s="20" t="n">
        <v>7.87520703</v>
      </c>
      <c r="O72" s="18" t="n">
        <v>397.26229727</v>
      </c>
      <c r="P72" s="20" t="n">
        <v>19.0006931</v>
      </c>
      <c r="Q72" s="18" t="s">
        <v>182</v>
      </c>
      <c r="R72" s="20" t="s">
        <v>182</v>
      </c>
      <c r="S72" s="18" t="s">
        <v>182</v>
      </c>
      <c r="T72" s="20" t="s">
        <v>182</v>
      </c>
      <c r="U72" s="18" t="s">
        <v>182</v>
      </c>
      <c r="V72" s="20" t="s">
        <v>182</v>
      </c>
      <c r="W72" s="18" t="n">
        <v>451.69871652</v>
      </c>
      <c r="X72" s="20" t="n">
        <v>21.57590621</v>
      </c>
    </row>
    <row r="73" spans="1:24">
      <c r="A73" s="15" t="s">
        <v>248</v>
      </c>
      <c r="B73" s="17" t="n">
        <v>8249</v>
      </c>
      <c r="C73" s="18">
        <f>(244.0/B73*100)</f>
        <v/>
      </c>
      <c r="D73" s="19" t="n">
        <v>8005</v>
      </c>
      <c r="E73" s="18" t="n">
        <v>422.93952241</v>
      </c>
      <c r="F73" s="20" t="n">
        <v>4.93020542</v>
      </c>
      <c r="G73" s="18" t="n">
        <v>420.08836584</v>
      </c>
      <c r="H73" s="20" t="n">
        <v>4.8887063</v>
      </c>
      <c r="I73" s="18" t="n">
        <v>417.75396959</v>
      </c>
      <c r="J73" s="20" t="n">
        <v>4.11791419</v>
      </c>
      <c r="K73" s="18" t="n">
        <v>418.70656864</v>
      </c>
      <c r="L73" s="20" t="n">
        <v>4.20042151</v>
      </c>
      <c r="M73" s="18" t="n">
        <v>413.00698782</v>
      </c>
      <c r="N73" s="20" t="n">
        <v>4.4553425</v>
      </c>
      <c r="O73" s="18" t="n">
        <v>373.56292305</v>
      </c>
      <c r="P73" s="20" t="n">
        <v>8.33863586</v>
      </c>
      <c r="Q73" s="18" t="s">
        <v>182</v>
      </c>
      <c r="R73" s="20" t="s">
        <v>182</v>
      </c>
      <c r="S73" s="18" t="s">
        <v>182</v>
      </c>
      <c r="T73" s="20" t="s">
        <v>182</v>
      </c>
      <c r="U73" s="18" t="s">
        <v>182</v>
      </c>
      <c r="V73" s="20" t="s">
        <v>182</v>
      </c>
      <c r="W73" s="18" t="n">
        <v>373.80364572</v>
      </c>
      <c r="X73" s="20" t="n">
        <v>10.78944557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(285.0/B77*100)</f>
        <v/>
      </c>
      <c r="D77" s="19" t="n">
        <v>5777</v>
      </c>
      <c r="E77" s="18" t="n">
        <v>445.70710078</v>
      </c>
      <c r="F77" s="20" t="n">
        <v>3.30126874</v>
      </c>
      <c r="G77" s="18" t="n">
        <v>446.50021346</v>
      </c>
      <c r="H77" s="20" t="n">
        <v>4.39777996</v>
      </c>
      <c r="I77" s="18" t="n">
        <v>438.13467924</v>
      </c>
      <c r="J77" s="20" t="n">
        <v>4.94235195</v>
      </c>
      <c r="K77" s="18" t="n">
        <v>410.52985754</v>
      </c>
      <c r="L77" s="20" t="n">
        <v>4.39187787</v>
      </c>
      <c r="M77" s="18" t="n">
        <v>397.21283788</v>
      </c>
      <c r="N77" s="20" t="n">
        <v>5.47871579</v>
      </c>
      <c r="O77" s="18" t="n">
        <v>351.09429102</v>
      </c>
      <c r="P77" s="20" t="n">
        <v>14.79109672</v>
      </c>
      <c r="Q77" s="18" t="s">
        <v>182</v>
      </c>
      <c r="R77" s="20" t="s">
        <v>182</v>
      </c>
      <c r="S77" s="18" t="s">
        <v>182</v>
      </c>
      <c r="T77" s="20" t="s">
        <v>182</v>
      </c>
      <c r="U77" s="18" t="s">
        <v>182</v>
      </c>
      <c r="V77" s="20" t="s">
        <v>182</v>
      </c>
      <c r="W77" s="18" t="n">
        <v>368.4017646</v>
      </c>
      <c r="X77" s="20" t="n">
        <v>3.86040996</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334</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487.17137761</v>
      </c>
      <c r="F7" s="20" t="n">
        <v>2.12448372</v>
      </c>
      <c r="G7" s="18" t="n">
        <v>514.52414363</v>
      </c>
      <c r="H7" s="20" t="n">
        <v>2.61670551</v>
      </c>
      <c r="I7" s="18" t="n">
        <v>510.91444402</v>
      </c>
      <c r="J7" s="20" t="n">
        <v>3.73500339</v>
      </c>
      <c r="K7" s="18" t="n">
        <v>511.04867228</v>
      </c>
      <c r="L7" s="20" t="n">
        <v>4.75536474</v>
      </c>
      <c r="M7" s="18" t="n">
        <v>484.29742318</v>
      </c>
      <c r="N7" s="20" t="n">
        <v>5.67934233</v>
      </c>
      <c r="O7" s="18" t="n">
        <v>388.11866311</v>
      </c>
      <c r="P7" s="20" t="n">
        <v>15.08149247</v>
      </c>
      <c r="Q7" s="18" t="s">
        <v>182</v>
      </c>
      <c r="R7" s="20" t="s">
        <v>182</v>
      </c>
      <c r="S7" s="18" t="s">
        <v>182</v>
      </c>
      <c r="T7" s="20" t="s">
        <v>182</v>
      </c>
      <c r="U7" s="18" t="s">
        <v>182</v>
      </c>
      <c r="V7" s="20" t="s">
        <v>182</v>
      </c>
      <c r="W7" s="18" t="n">
        <v>456.85850808</v>
      </c>
      <c r="X7" s="20" t="n">
        <v>5.176403</v>
      </c>
    </row>
    <row r="8" spans="1:24">
      <c r="A8" s="15" t="s">
        <v>183</v>
      </c>
      <c r="B8" s="17" t="n">
        <v>7007</v>
      </c>
      <c r="C8" s="18">
        <f>(169.0/B8*100)</f>
        <v/>
      </c>
      <c r="D8" s="19" t="n">
        <v>6838</v>
      </c>
      <c r="E8" s="18" t="n">
        <v>493.69655614</v>
      </c>
      <c r="F8" s="20" t="n">
        <v>3.03424098</v>
      </c>
      <c r="G8" s="18" t="n">
        <v>518.7134306200001</v>
      </c>
      <c r="H8" s="20" t="n">
        <v>4.15195862</v>
      </c>
      <c r="I8" s="18" t="n">
        <v>509.48012052</v>
      </c>
      <c r="J8" s="20" t="n">
        <v>4.43234717</v>
      </c>
      <c r="K8" s="18" t="n">
        <v>519.32552882</v>
      </c>
      <c r="L8" s="20" t="n">
        <v>5.8586947</v>
      </c>
      <c r="M8" s="18" t="n">
        <v>494.94889272</v>
      </c>
      <c r="N8" s="20" t="n">
        <v>7.14255403</v>
      </c>
      <c r="O8" s="18" t="n">
        <v>431.33135579</v>
      </c>
      <c r="P8" s="20" t="n">
        <v>28.63360248</v>
      </c>
      <c r="Q8" s="18" t="s">
        <v>182</v>
      </c>
      <c r="R8" s="20" t="s">
        <v>182</v>
      </c>
      <c r="S8" s="18" t="n">
        <v>301.63126691</v>
      </c>
      <c r="T8" s="20" t="n">
        <v>25.14921031</v>
      </c>
      <c r="U8" s="18" t="s">
        <v>182</v>
      </c>
      <c r="V8" s="20" t="s">
        <v>182</v>
      </c>
      <c r="W8" s="18" t="n">
        <v>424.9616428</v>
      </c>
      <c r="X8" s="20" t="n">
        <v>6.1319043</v>
      </c>
    </row>
    <row r="9" spans="1:24">
      <c r="A9" s="15" t="s">
        <v>184</v>
      </c>
      <c r="B9" s="17" t="n">
        <v>9651</v>
      </c>
      <c r="C9" s="18">
        <f>(568.0/B9*100)</f>
        <v/>
      </c>
      <c r="D9" s="19" t="n">
        <v>9083</v>
      </c>
      <c r="E9" s="18" t="n">
        <v>507.93962725</v>
      </c>
      <c r="F9" s="20" t="n">
        <v>2.87456322</v>
      </c>
      <c r="G9" s="18" t="n">
        <v>544.29742999</v>
      </c>
      <c r="H9" s="20" t="n">
        <v>2.90644523</v>
      </c>
      <c r="I9" s="18" t="n">
        <v>534.79717958</v>
      </c>
      <c r="J9" s="20" t="n">
        <v>3.77164556</v>
      </c>
      <c r="K9" s="18" t="n">
        <v>515.35215028</v>
      </c>
      <c r="L9" s="20" t="n">
        <v>4.89463576</v>
      </c>
      <c r="M9" s="18" t="n">
        <v>470.11519519</v>
      </c>
      <c r="N9" s="20" t="n">
        <v>5.87027239</v>
      </c>
      <c r="O9" s="18" t="n">
        <v>434.12804464</v>
      </c>
      <c r="P9" s="20" t="n">
        <v>42.04427122</v>
      </c>
      <c r="Q9" s="18" t="s">
        <v>182</v>
      </c>
      <c r="R9" s="20" t="s">
        <v>182</v>
      </c>
      <c r="S9" s="18" t="n">
        <v>357.98454354</v>
      </c>
      <c r="T9" s="20" t="n">
        <v>11.51846445</v>
      </c>
      <c r="U9" s="18" t="s">
        <v>182</v>
      </c>
      <c r="V9" s="20" t="s">
        <v>182</v>
      </c>
      <c r="W9" s="18" t="n">
        <v>429.98416151</v>
      </c>
      <c r="X9" s="20" t="n">
        <v>4.95417481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(125.0/B11*100)</f>
        <v/>
      </c>
      <c r="D11" s="19" t="n">
        <v>6928</v>
      </c>
      <c r="E11" s="18" t="n">
        <v>432.74252786</v>
      </c>
      <c r="F11" s="20" t="n">
        <v>3.27288816</v>
      </c>
      <c r="G11" s="18" t="n">
        <v>436.87434215</v>
      </c>
      <c r="H11" s="20" t="n">
        <v>4.42777019</v>
      </c>
      <c r="I11" s="18" t="n">
        <v>417.8086452</v>
      </c>
      <c r="J11" s="20" t="n">
        <v>5.02940587</v>
      </c>
      <c r="K11" s="18" t="n">
        <v>402.03873677</v>
      </c>
      <c r="L11" s="20" t="n">
        <v>5.27244083</v>
      </c>
      <c r="M11" s="18" t="n">
        <v>395.84517881</v>
      </c>
      <c r="N11" s="20" t="n">
        <v>7.35095469</v>
      </c>
      <c r="O11" s="18" t="n">
        <v>327.62067624</v>
      </c>
      <c r="P11" s="20" t="n">
        <v>23.85874784</v>
      </c>
      <c r="Q11" s="18" t="s">
        <v>182</v>
      </c>
      <c r="R11" s="20" t="s">
        <v>182</v>
      </c>
      <c r="S11" s="18" t="s">
        <v>182</v>
      </c>
      <c r="T11" s="20" t="s">
        <v>182</v>
      </c>
      <c r="U11" s="18" t="s">
        <v>182</v>
      </c>
      <c r="V11" s="20" t="s">
        <v>182</v>
      </c>
      <c r="W11" s="18" t="n">
        <v>384.46254251</v>
      </c>
      <c r="X11" s="20" t="n">
        <v>6.30410961</v>
      </c>
    </row>
    <row r="12" spans="1:24">
      <c r="A12" s="15" t="s">
        <v>187</v>
      </c>
      <c r="B12" s="17" t="n">
        <v>6894</v>
      </c>
      <c r="C12" s="18">
        <f>(127.0/B12*100)</f>
        <v/>
      </c>
      <c r="D12" s="19" t="n">
        <v>6767</v>
      </c>
      <c r="E12" s="18" t="n">
        <v>491.48801895</v>
      </c>
      <c r="F12" s="20" t="n">
        <v>2.87457539</v>
      </c>
      <c r="G12" s="18" t="n">
        <v>513.5411821</v>
      </c>
      <c r="H12" s="20" t="n">
        <v>3.29991463</v>
      </c>
      <c r="I12" s="18" t="n">
        <v>501.23064631</v>
      </c>
      <c r="J12" s="20" t="n">
        <v>3.74596648</v>
      </c>
      <c r="K12" s="18" t="n">
        <v>507.98074832</v>
      </c>
      <c r="L12" s="20" t="n">
        <v>3.8603835</v>
      </c>
      <c r="M12" s="18" t="n">
        <v>498.04436707</v>
      </c>
      <c r="N12" s="20" t="n">
        <v>5.43816091</v>
      </c>
      <c r="O12" s="18" t="n">
        <v>428.30653466</v>
      </c>
      <c r="P12" s="20" t="n">
        <v>25.45177241</v>
      </c>
      <c r="Q12" s="18" t="s">
        <v>182</v>
      </c>
      <c r="R12" s="20" t="s">
        <v>182</v>
      </c>
      <c r="S12" s="18" t="n">
        <v>340.98506961</v>
      </c>
      <c r="T12" s="20" t="n">
        <v>12.52444664</v>
      </c>
      <c r="U12" s="18" t="s">
        <v>182</v>
      </c>
      <c r="V12" s="20" t="s">
        <v>182</v>
      </c>
      <c r="W12" s="18" t="n">
        <v>422.48984846</v>
      </c>
      <c r="X12" s="20" t="n">
        <v>6.20586848</v>
      </c>
    </row>
    <row r="13" spans="1:24">
      <c r="A13" s="15" t="s">
        <v>188</v>
      </c>
      <c r="B13" s="17" t="n">
        <v>7161</v>
      </c>
      <c r="C13" s="18">
        <f>(329.0/B13*100)</f>
        <v/>
      </c>
      <c r="D13" s="19" t="n">
        <v>6832</v>
      </c>
      <c r="E13" s="18" t="n">
        <v>512.16653067</v>
      </c>
      <c r="F13" s="20" t="n">
        <v>2.64269165</v>
      </c>
      <c r="G13" s="18" t="n">
        <v>519.48025847</v>
      </c>
      <c r="H13" s="20" t="n">
        <v>3.62557259</v>
      </c>
      <c r="I13" s="18" t="n">
        <v>533.2896252199999</v>
      </c>
      <c r="J13" s="20" t="n">
        <v>3.2841448</v>
      </c>
      <c r="K13" s="18" t="n">
        <v>529.87233466</v>
      </c>
      <c r="L13" s="20" t="n">
        <v>3.74756895</v>
      </c>
      <c r="M13" s="18" t="n">
        <v>513.71713387</v>
      </c>
      <c r="N13" s="20" t="n">
        <v>5.23511167</v>
      </c>
      <c r="O13" s="18" t="n">
        <v>403.46505939</v>
      </c>
      <c r="P13" s="20" t="n">
        <v>16.7949963</v>
      </c>
      <c r="Q13" s="18" t="s">
        <v>182</v>
      </c>
      <c r="R13" s="20" t="s">
        <v>182</v>
      </c>
      <c r="S13" s="18" t="n">
        <v>447.51533769</v>
      </c>
      <c r="T13" s="20" t="n">
        <v>5.97365007</v>
      </c>
      <c r="U13" s="18" t="s">
        <v>182</v>
      </c>
      <c r="V13" s="20" t="s">
        <v>182</v>
      </c>
      <c r="W13" s="18" t="n">
        <v>435.74182602</v>
      </c>
      <c r="X13" s="20" t="n">
        <v>5.01332708</v>
      </c>
    </row>
    <row r="14" spans="1:24">
      <c r="A14" s="15" t="s">
        <v>189</v>
      </c>
      <c r="B14" s="17" t="n">
        <v>5587</v>
      </c>
      <c r="C14" s="18">
        <f>(197.0/B14*100)</f>
        <v/>
      </c>
      <c r="D14" s="19" t="n">
        <v>5390</v>
      </c>
      <c r="E14" s="18" t="n">
        <v>518.13711767</v>
      </c>
      <c r="F14" s="20" t="n">
        <v>3.1863445</v>
      </c>
      <c r="G14" s="18" t="n">
        <v>529.25425573</v>
      </c>
      <c r="H14" s="20" t="n">
        <v>3.55795205</v>
      </c>
      <c r="I14" s="18" t="n">
        <v>521.09421905</v>
      </c>
      <c r="J14" s="20" t="n">
        <v>3.58159716</v>
      </c>
      <c r="K14" s="18" t="n">
        <v>524.0605574800001</v>
      </c>
      <c r="L14" s="20" t="n">
        <v>3.70934326</v>
      </c>
      <c r="M14" s="18" t="n">
        <v>521.43918276</v>
      </c>
      <c r="N14" s="20" t="n">
        <v>4.61486942</v>
      </c>
      <c r="O14" s="18" t="n">
        <v>422.7798821</v>
      </c>
      <c r="P14" s="20" t="n">
        <v>14.90176457</v>
      </c>
      <c r="Q14" s="18" t="s">
        <v>182</v>
      </c>
      <c r="R14" s="20" t="s">
        <v>182</v>
      </c>
      <c r="S14" s="18" t="s">
        <v>182</v>
      </c>
      <c r="T14" s="20" t="s">
        <v>182</v>
      </c>
      <c r="U14" s="18" t="s">
        <v>182</v>
      </c>
      <c r="V14" s="20" t="s">
        <v>182</v>
      </c>
      <c r="W14" s="18" t="n">
        <v>459.6080932</v>
      </c>
      <c r="X14" s="20" t="n">
        <v>7.37257083</v>
      </c>
    </row>
    <row r="15" spans="1:24">
      <c r="A15" s="15" t="s">
        <v>190</v>
      </c>
      <c r="B15" s="17" t="n">
        <v>5882</v>
      </c>
      <c r="C15" s="18">
        <f>(151.0/B15*100)</f>
        <v/>
      </c>
      <c r="D15" s="19" t="n">
        <v>5731</v>
      </c>
      <c r="E15" s="18" t="n">
        <v>516.39565452</v>
      </c>
      <c r="F15" s="20" t="n">
        <v>2.41048571</v>
      </c>
      <c r="G15" s="18" t="n">
        <v>522.08909366</v>
      </c>
      <c r="H15" s="20" t="n">
        <v>3.35689748</v>
      </c>
      <c r="I15" s="18" t="n">
        <v>517.90460407</v>
      </c>
      <c r="J15" s="20" t="n">
        <v>3.51690223</v>
      </c>
      <c r="K15" s="18" t="n">
        <v>509.83533846</v>
      </c>
      <c r="L15" s="20" t="n">
        <v>6.04439697</v>
      </c>
      <c r="M15" s="18" t="n">
        <v>503.93388678</v>
      </c>
      <c r="N15" s="20" t="n">
        <v>6.76739357</v>
      </c>
      <c r="O15" s="18" t="n">
        <v>390.64671061</v>
      </c>
      <c r="P15" s="20" t="n">
        <v>25.21597104</v>
      </c>
      <c r="Q15" s="18" t="s">
        <v>182</v>
      </c>
      <c r="R15" s="20" t="s">
        <v>182</v>
      </c>
      <c r="S15" s="18" t="n">
        <v>368.85220715</v>
      </c>
      <c r="T15" s="20" t="n">
        <v>14.5875493</v>
      </c>
      <c r="U15" s="18" t="s">
        <v>182</v>
      </c>
      <c r="V15" s="20" t="s">
        <v>182</v>
      </c>
      <c r="W15" s="18" t="n">
        <v>448.76324254</v>
      </c>
      <c r="X15" s="20" t="n">
        <v>6.8396913</v>
      </c>
    </row>
    <row r="16" spans="1:24">
      <c r="A16" s="15" t="s">
        <v>191</v>
      </c>
      <c r="B16" s="17" t="n">
        <v>6108</v>
      </c>
      <c r="C16" s="18">
        <f>(264.0/B16*100)</f>
        <v/>
      </c>
      <c r="D16" s="19" t="n">
        <v>5844</v>
      </c>
      <c r="E16" s="18" t="n">
        <v>503.88354539</v>
      </c>
      <c r="F16" s="20" t="n">
        <v>2.97800387</v>
      </c>
      <c r="G16" s="18" t="n">
        <v>524.76249239</v>
      </c>
      <c r="H16" s="20" t="n">
        <v>3.69417298</v>
      </c>
      <c r="I16" s="18" t="n">
        <v>513.61958644</v>
      </c>
      <c r="J16" s="20" t="n">
        <v>3.40747579</v>
      </c>
      <c r="K16" s="18" t="n">
        <v>489.23802382</v>
      </c>
      <c r="L16" s="20" t="n">
        <v>5.51027965</v>
      </c>
      <c r="M16" s="18" t="n">
        <v>466.37101495</v>
      </c>
      <c r="N16" s="20" t="n">
        <v>6.86442169</v>
      </c>
      <c r="O16" s="18" t="n">
        <v>357.17090442</v>
      </c>
      <c r="P16" s="20" t="n">
        <v>17.03892866</v>
      </c>
      <c r="Q16" s="18" t="s">
        <v>182</v>
      </c>
      <c r="R16" s="20" t="s">
        <v>182</v>
      </c>
      <c r="S16" s="18" t="s">
        <v>182</v>
      </c>
      <c r="T16" s="20" t="s">
        <v>182</v>
      </c>
      <c r="U16" s="18" t="s">
        <v>182</v>
      </c>
      <c r="V16" s="20" t="s">
        <v>182</v>
      </c>
      <c r="W16" s="18" t="n">
        <v>411.22024752</v>
      </c>
      <c r="X16" s="20" t="n">
        <v>5.94323639</v>
      </c>
    </row>
    <row r="17" spans="1:24">
      <c r="A17" s="15" t="s">
        <v>192</v>
      </c>
      <c r="B17" s="17" t="n">
        <v>6504</v>
      </c>
      <c r="C17" s="18">
        <f>(794.0/B17*100)</f>
        <v/>
      </c>
      <c r="D17" s="19" t="n">
        <v>5710</v>
      </c>
      <c r="E17" s="18" t="n">
        <v>518.72628278</v>
      </c>
      <c r="F17" s="20" t="n">
        <v>2.96282206</v>
      </c>
      <c r="G17" s="18" t="n">
        <v>526.38180946</v>
      </c>
      <c r="H17" s="20" t="n">
        <v>4.34777848</v>
      </c>
      <c r="I17" s="18" t="n">
        <v>494.78530038</v>
      </c>
      <c r="J17" s="20" t="n">
        <v>5.58607356</v>
      </c>
      <c r="K17" s="18" t="n">
        <v>511.99969987</v>
      </c>
      <c r="L17" s="20" t="n">
        <v>8.16126272</v>
      </c>
      <c r="M17" s="18" t="n">
        <v>496.00732449</v>
      </c>
      <c r="N17" s="20" t="n">
        <v>10.93818102</v>
      </c>
      <c r="O17" s="18" t="s">
        <v>182</v>
      </c>
      <c r="P17" s="20" t="s">
        <v>182</v>
      </c>
      <c r="Q17" s="18" t="s">
        <v>182</v>
      </c>
      <c r="R17" s="20" t="s">
        <v>182</v>
      </c>
      <c r="S17" s="18" t="n">
        <v>362.96139732</v>
      </c>
      <c r="T17" s="20" t="n">
        <v>12.64520278</v>
      </c>
      <c r="U17" s="18" t="s">
        <v>182</v>
      </c>
      <c r="V17" s="20" t="s">
        <v>182</v>
      </c>
      <c r="W17" s="18" t="n">
        <v>446.56608387</v>
      </c>
      <c r="X17" s="20" t="n">
        <v>7.39337491</v>
      </c>
    </row>
    <row r="18" spans="1:24">
      <c r="A18" s="15" t="s">
        <v>193</v>
      </c>
      <c r="B18" s="17" t="n">
        <v>5532</v>
      </c>
      <c r="C18" s="18">
        <f>(40.0/B18*100)</f>
        <v/>
      </c>
      <c r="D18" s="19" t="n">
        <v>5492</v>
      </c>
      <c r="E18" s="18" t="n">
        <v>480.87834355</v>
      </c>
      <c r="F18" s="20" t="n">
        <v>3.17041562</v>
      </c>
      <c r="G18" s="18" t="n">
        <v>459.44901386</v>
      </c>
      <c r="H18" s="20" t="n">
        <v>6.02866914</v>
      </c>
      <c r="I18" s="18" t="n">
        <v>440.78457993</v>
      </c>
      <c r="J18" s="20" t="n">
        <v>4.95771302</v>
      </c>
      <c r="K18" s="18" t="n">
        <v>444.86312072</v>
      </c>
      <c r="L18" s="20" t="n">
        <v>5.80744898</v>
      </c>
      <c r="M18" s="18" t="n">
        <v>426.14764818</v>
      </c>
      <c r="N18" s="20" t="n">
        <v>6.02444567</v>
      </c>
      <c r="O18" s="18" t="n">
        <v>358.73236946</v>
      </c>
      <c r="P18" s="20" t="n">
        <v>16.39771243</v>
      </c>
      <c r="Q18" s="18" t="s">
        <v>182</v>
      </c>
      <c r="R18" s="20" t="s">
        <v>182</v>
      </c>
      <c r="S18" s="18" t="s">
        <v>182</v>
      </c>
      <c r="T18" s="20" t="s">
        <v>182</v>
      </c>
      <c r="U18" s="18" t="s">
        <v>182</v>
      </c>
      <c r="V18" s="20" t="s">
        <v>182</v>
      </c>
      <c r="W18" s="18" t="n">
        <v>401.01173551</v>
      </c>
      <c r="X18" s="20" t="n">
        <v>6.61166426</v>
      </c>
    </row>
    <row r="19" spans="1:24">
      <c r="A19" s="15" t="s">
        <v>194</v>
      </c>
      <c r="B19" s="17" t="n">
        <v>5658</v>
      </c>
      <c r="C19" s="18">
        <f>(154.0/B19*100)</f>
        <v/>
      </c>
      <c r="D19" s="19" t="n">
        <v>5504</v>
      </c>
      <c r="E19" s="18" t="n">
        <v>485.04455239</v>
      </c>
      <c r="F19" s="20" t="n">
        <v>3.96103484</v>
      </c>
      <c r="G19" s="18" t="n">
        <v>500.02296332</v>
      </c>
      <c r="H19" s="20" t="n">
        <v>3.90958262</v>
      </c>
      <c r="I19" s="18" t="n">
        <v>480.61121899</v>
      </c>
      <c r="J19" s="20" t="n">
        <v>3.90902578</v>
      </c>
      <c r="K19" s="18" t="n">
        <v>476.35089403</v>
      </c>
      <c r="L19" s="20" t="n">
        <v>5.90941282</v>
      </c>
      <c r="M19" s="18" t="n">
        <v>452.72492207</v>
      </c>
      <c r="N19" s="20" t="n">
        <v>7.09826769</v>
      </c>
      <c r="O19" s="18" t="n">
        <v>385.76858232</v>
      </c>
      <c r="P19" s="20" t="n">
        <v>18.33358349</v>
      </c>
      <c r="Q19" s="18" t="s">
        <v>182</v>
      </c>
      <c r="R19" s="20" t="s">
        <v>182</v>
      </c>
      <c r="S19" s="18" t="s">
        <v>182</v>
      </c>
      <c r="T19" s="20" t="s">
        <v>182</v>
      </c>
      <c r="U19" s="18" t="s">
        <v>182</v>
      </c>
      <c r="V19" s="20" t="s">
        <v>182</v>
      </c>
      <c r="W19" s="18" t="n">
        <v>398.20654007</v>
      </c>
      <c r="X19" s="20" t="n">
        <v>6.42532002</v>
      </c>
    </row>
    <row r="20" spans="1:24">
      <c r="A20" s="15" t="s">
        <v>195</v>
      </c>
      <c r="B20" s="17" t="n">
        <v>3371</v>
      </c>
      <c r="C20" s="18">
        <f>(81.0/B20*100)</f>
        <v/>
      </c>
      <c r="D20" s="19" t="n">
        <v>3290</v>
      </c>
      <c r="E20" s="18" t="n">
        <v>493.7219245</v>
      </c>
      <c r="F20" s="20" t="n">
        <v>3.12614072</v>
      </c>
      <c r="G20" s="18" t="n">
        <v>505.92473306</v>
      </c>
      <c r="H20" s="20" t="n">
        <v>3.3202581</v>
      </c>
      <c r="I20" s="18" t="n">
        <v>486.6517817</v>
      </c>
      <c r="J20" s="20" t="n">
        <v>4.54502015</v>
      </c>
      <c r="K20" s="18" t="n">
        <v>478.19589031</v>
      </c>
      <c r="L20" s="20" t="n">
        <v>6.15480405</v>
      </c>
      <c r="M20" s="18" t="n">
        <v>467.69643222</v>
      </c>
      <c r="N20" s="20" t="n">
        <v>9.1949039</v>
      </c>
      <c r="O20" s="18" t="s">
        <v>182</v>
      </c>
      <c r="P20" s="20" t="s">
        <v>182</v>
      </c>
      <c r="Q20" s="18" t="s">
        <v>182</v>
      </c>
      <c r="R20" s="20" t="s">
        <v>182</v>
      </c>
      <c r="S20" s="18" t="s">
        <v>182</v>
      </c>
      <c r="T20" s="20" t="s">
        <v>182</v>
      </c>
      <c r="U20" s="18" t="s">
        <v>182</v>
      </c>
      <c r="V20" s="20" t="s">
        <v>182</v>
      </c>
      <c r="W20" s="18" t="n">
        <v>422.53842124</v>
      </c>
      <c r="X20" s="20" t="n">
        <v>9.59826925</v>
      </c>
    </row>
    <row r="21" spans="1:24">
      <c r="A21" s="15" t="s">
        <v>196</v>
      </c>
      <c r="B21" s="17" t="n">
        <v>5741</v>
      </c>
      <c r="C21" s="18">
        <f>(81.0/B21*100)</f>
        <v/>
      </c>
      <c r="D21" s="19" t="n">
        <v>5660</v>
      </c>
      <c r="E21" s="18" t="n">
        <v>508.51896445</v>
      </c>
      <c r="F21" s="20" t="n">
        <v>1.99464839</v>
      </c>
      <c r="G21" s="18" t="n">
        <v>516.1599892</v>
      </c>
      <c r="H21" s="20" t="n">
        <v>3.98714917</v>
      </c>
      <c r="I21" s="18" t="n">
        <v>485.71429161</v>
      </c>
      <c r="J21" s="20" t="n">
        <v>6.18773442</v>
      </c>
      <c r="K21" s="18" t="n">
        <v>459.5038144</v>
      </c>
      <c r="L21" s="20" t="n">
        <v>9.869092630000001</v>
      </c>
      <c r="M21" s="18" t="n">
        <v>426.5864609</v>
      </c>
      <c r="N21" s="20" t="n">
        <v>8.91470588</v>
      </c>
      <c r="O21" s="18" t="n">
        <v>424.8487347</v>
      </c>
      <c r="P21" s="20" t="n">
        <v>29.04056888</v>
      </c>
      <c r="Q21" s="18" t="s">
        <v>182</v>
      </c>
      <c r="R21" s="20" t="s">
        <v>182</v>
      </c>
      <c r="S21" s="18" t="s">
        <v>182</v>
      </c>
      <c r="T21" s="20" t="s">
        <v>182</v>
      </c>
      <c r="U21" s="18" t="s">
        <v>182</v>
      </c>
      <c r="V21" s="20" t="s">
        <v>182</v>
      </c>
      <c r="W21" s="18" t="n">
        <v>457.61897748</v>
      </c>
      <c r="X21" s="20" t="n">
        <v>7.875322</v>
      </c>
    </row>
    <row r="22" spans="1:24">
      <c r="A22" s="15" t="s">
        <v>197</v>
      </c>
      <c r="B22" s="17" t="n">
        <v>6598</v>
      </c>
      <c r="C22" s="18">
        <f>(102.0/B22*100)</f>
        <v/>
      </c>
      <c r="D22" s="19" t="n">
        <v>6496</v>
      </c>
      <c r="E22" s="18" t="n">
        <v>491.10621287</v>
      </c>
      <c r="F22" s="20" t="n">
        <v>5.41351863</v>
      </c>
      <c r="G22" s="18" t="n">
        <v>488.51470745</v>
      </c>
      <c r="H22" s="20" t="n">
        <v>4.6277546</v>
      </c>
      <c r="I22" s="18" t="n">
        <v>471.95357856</v>
      </c>
      <c r="J22" s="20" t="n">
        <v>5.55960768</v>
      </c>
      <c r="K22" s="18" t="n">
        <v>474.45887111</v>
      </c>
      <c r="L22" s="20" t="n">
        <v>6.15445116</v>
      </c>
      <c r="M22" s="18" t="n">
        <v>467.94164922</v>
      </c>
      <c r="N22" s="20" t="n">
        <v>7.3897382</v>
      </c>
      <c r="O22" s="18" t="n">
        <v>353.48150344</v>
      </c>
      <c r="P22" s="20" t="n">
        <v>10.04320883</v>
      </c>
      <c r="Q22" s="18" t="s">
        <v>182</v>
      </c>
      <c r="R22" s="20" t="s">
        <v>182</v>
      </c>
      <c r="S22" s="18" t="n">
        <v>465.3184081</v>
      </c>
      <c r="T22" s="20" t="n">
        <v>9.52311205</v>
      </c>
      <c r="U22" s="18" t="s">
        <v>182</v>
      </c>
      <c r="V22" s="20" t="s">
        <v>182</v>
      </c>
      <c r="W22" s="18" t="n">
        <v>389.56243762</v>
      </c>
      <c r="X22" s="20" t="n">
        <v>7.2545082</v>
      </c>
    </row>
    <row r="23" spans="1:24">
      <c r="A23" s="15" t="s">
        <v>198</v>
      </c>
      <c r="B23" s="17" t="n">
        <v>11583</v>
      </c>
      <c r="C23" s="18">
        <f>(522.0/B23*100)</f>
        <v/>
      </c>
      <c r="D23" s="19" t="n">
        <v>11061</v>
      </c>
      <c r="E23" s="18" t="n">
        <v>492.32371856</v>
      </c>
      <c r="F23" s="20" t="n">
        <v>3.07681943</v>
      </c>
      <c r="G23" s="18" t="n">
        <v>506.418325</v>
      </c>
      <c r="H23" s="20" t="n">
        <v>4.10012589</v>
      </c>
      <c r="I23" s="18" t="n">
        <v>506.81972962</v>
      </c>
      <c r="J23" s="20" t="n">
        <v>4.69301902</v>
      </c>
      <c r="K23" s="18" t="n">
        <v>485.43498623</v>
      </c>
      <c r="L23" s="20" t="n">
        <v>5.60693467</v>
      </c>
      <c r="M23" s="18" t="n">
        <v>468.87427007</v>
      </c>
      <c r="N23" s="20" t="n">
        <v>7.87057991</v>
      </c>
      <c r="O23" s="18" t="n">
        <v>458.71026959</v>
      </c>
      <c r="P23" s="20" t="n">
        <v>19.55759787</v>
      </c>
      <c r="Q23" s="18" t="s">
        <v>182</v>
      </c>
      <c r="R23" s="20" t="s">
        <v>182</v>
      </c>
      <c r="S23" s="18" t="s">
        <v>182</v>
      </c>
      <c r="T23" s="20" t="s">
        <v>182</v>
      </c>
      <c r="U23" s="18" t="s">
        <v>182</v>
      </c>
      <c r="V23" s="20" t="s">
        <v>182</v>
      </c>
      <c r="W23" s="18" t="n">
        <v>434.48782308</v>
      </c>
      <c r="X23" s="20" t="n">
        <v>5.77709782</v>
      </c>
    </row>
    <row r="24" spans="1:24">
      <c r="A24" s="15" t="s">
        <v>199</v>
      </c>
      <c r="B24" s="17" t="n">
        <v>6647</v>
      </c>
      <c r="C24" s="18">
        <f>(20.0/B24*100)</f>
        <v/>
      </c>
      <c r="D24" s="19" t="n">
        <v>6627</v>
      </c>
      <c r="E24" s="18" t="n">
        <v>536.2421572</v>
      </c>
      <c r="F24" s="20" t="n">
        <v>2.67558239</v>
      </c>
      <c r="G24" s="18" t="n">
        <v>532.84980076</v>
      </c>
      <c r="H24" s="20" t="n">
        <v>6.88059297</v>
      </c>
      <c r="I24" s="18" t="n">
        <v>524.48570378</v>
      </c>
      <c r="J24" s="20" t="n">
        <v>15.68635877</v>
      </c>
      <c r="K24" s="18" t="n">
        <v>513.30396269</v>
      </c>
      <c r="L24" s="20" t="n">
        <v>22.00876528</v>
      </c>
      <c r="M24" s="18" t="n">
        <v>512.90200914</v>
      </c>
      <c r="N24" s="20" t="n">
        <v>16.07731237</v>
      </c>
      <c r="O24" s="18" t="n">
        <v>437.355754</v>
      </c>
      <c r="P24" s="20" t="n">
        <v>17.09724105</v>
      </c>
      <c r="Q24" s="18" t="s">
        <v>182</v>
      </c>
      <c r="R24" s="20" t="s">
        <v>182</v>
      </c>
      <c r="S24" s="18" t="s">
        <v>182</v>
      </c>
      <c r="T24" s="20" t="s">
        <v>182</v>
      </c>
      <c r="U24" s="18" t="s">
        <v>182</v>
      </c>
      <c r="V24" s="20" t="s">
        <v>182</v>
      </c>
      <c r="W24" s="18" t="n">
        <v>452.54838799</v>
      </c>
      <c r="X24" s="20" t="n">
        <v>12.35489041</v>
      </c>
    </row>
    <row r="25" spans="1:24">
      <c r="A25" s="15" t="s">
        <v>200</v>
      </c>
      <c r="B25" s="17" t="n">
        <v>5581</v>
      </c>
      <c r="C25" s="18">
        <f>(28.0/B25*100)</f>
        <v/>
      </c>
      <c r="D25" s="19" t="n">
        <v>5553</v>
      </c>
      <c r="E25" s="18" t="n">
        <v>517.56678129</v>
      </c>
      <c r="F25" s="20" t="n">
        <v>3.79233504</v>
      </c>
      <c r="G25" s="18" t="n">
        <v>542.1664082</v>
      </c>
      <c r="H25" s="20" t="n">
        <v>4.60255218</v>
      </c>
      <c r="I25" s="18" t="n">
        <v>515.82518608</v>
      </c>
      <c r="J25" s="20" t="n">
        <v>5.82537304</v>
      </c>
      <c r="K25" s="18" t="n">
        <v>534.10379401</v>
      </c>
      <c r="L25" s="20" t="n">
        <v>12.0906155</v>
      </c>
      <c r="M25" s="18" t="n">
        <v>509.5799677</v>
      </c>
      <c r="N25" s="20" t="n">
        <v>23.99733795</v>
      </c>
      <c r="O25" s="18" t="n">
        <v>392.05635972</v>
      </c>
      <c r="P25" s="20" t="n">
        <v>35.90323828</v>
      </c>
      <c r="Q25" s="18" t="s">
        <v>182</v>
      </c>
      <c r="R25" s="20" t="s">
        <v>182</v>
      </c>
      <c r="S25" s="18" t="s">
        <v>182</v>
      </c>
      <c r="T25" s="20" t="s">
        <v>182</v>
      </c>
      <c r="U25" s="18" t="s">
        <v>182</v>
      </c>
      <c r="V25" s="20" t="s">
        <v>182</v>
      </c>
      <c r="W25" s="18" t="n">
        <v>463.65731645</v>
      </c>
      <c r="X25" s="20" t="n">
        <v>19.03095139</v>
      </c>
    </row>
    <row r="26" spans="1:24">
      <c r="A26" s="15" t="s">
        <v>201</v>
      </c>
      <c r="B26" s="17" t="n">
        <v>4869</v>
      </c>
      <c r="C26" s="18">
        <f>(102.0/B26*100)</f>
        <v/>
      </c>
      <c r="D26" s="19" t="n">
        <v>4767</v>
      </c>
      <c r="E26" s="18" t="n">
        <v>496.40547479</v>
      </c>
      <c r="F26" s="20" t="n">
        <v>3.08018411</v>
      </c>
      <c r="G26" s="18" t="n">
        <v>486.6010541</v>
      </c>
      <c r="H26" s="20" t="n">
        <v>3.35031575</v>
      </c>
      <c r="I26" s="18" t="n">
        <v>479.08263208</v>
      </c>
      <c r="J26" s="20" t="n">
        <v>3.12785861</v>
      </c>
      <c r="K26" s="18" t="n">
        <v>478.25679285</v>
      </c>
      <c r="L26" s="20" t="n">
        <v>3.94806199</v>
      </c>
      <c r="M26" s="18" t="n">
        <v>476.2772995</v>
      </c>
      <c r="N26" s="20" t="n">
        <v>4.47819521</v>
      </c>
      <c r="O26" s="18" t="s">
        <v>182</v>
      </c>
      <c r="P26" s="20" t="s">
        <v>182</v>
      </c>
      <c r="Q26" s="18" t="s">
        <v>182</v>
      </c>
      <c r="R26" s="20" t="s">
        <v>182</v>
      </c>
      <c r="S26" s="18" t="s">
        <v>182</v>
      </c>
      <c r="T26" s="20" t="s">
        <v>182</v>
      </c>
      <c r="U26" s="18" t="s">
        <v>182</v>
      </c>
      <c r="V26" s="20" t="s">
        <v>182</v>
      </c>
      <c r="W26" s="18" t="n">
        <v>430.05045879</v>
      </c>
      <c r="X26" s="20" t="n">
        <v>8.73938199</v>
      </c>
    </row>
    <row r="27" spans="1:24">
      <c r="A27" s="15" t="s">
        <v>202</v>
      </c>
      <c r="B27" s="17" t="n">
        <v>5299</v>
      </c>
      <c r="C27" s="18">
        <f>(186.0/B27*100)</f>
        <v/>
      </c>
      <c r="D27" s="19" t="n">
        <v>5113</v>
      </c>
      <c r="E27" s="18" t="n">
        <v>507.30457667</v>
      </c>
      <c r="F27" s="20" t="n">
        <v>2.18810469</v>
      </c>
      <c r="G27" s="18" t="n">
        <v>516.73999245</v>
      </c>
      <c r="H27" s="20" t="n">
        <v>3.21051498</v>
      </c>
      <c r="I27" s="18" t="n">
        <v>471.04087498</v>
      </c>
      <c r="J27" s="20" t="n">
        <v>3.74583791</v>
      </c>
      <c r="K27" s="18" t="n">
        <v>461.82426911</v>
      </c>
      <c r="L27" s="20" t="n">
        <v>5.41380102</v>
      </c>
      <c r="M27" s="18" t="n">
        <v>443.15366182</v>
      </c>
      <c r="N27" s="20" t="n">
        <v>7.67871635</v>
      </c>
      <c r="O27" s="18" t="n">
        <v>433.74807221</v>
      </c>
      <c r="P27" s="20" t="n">
        <v>14.3856779</v>
      </c>
      <c r="Q27" s="18" t="s">
        <v>182</v>
      </c>
      <c r="R27" s="20" t="s">
        <v>182</v>
      </c>
      <c r="S27" s="18" t="s">
        <v>182</v>
      </c>
      <c r="T27" s="20" t="s">
        <v>182</v>
      </c>
      <c r="U27" s="18" t="s">
        <v>182</v>
      </c>
      <c r="V27" s="20" t="s">
        <v>182</v>
      </c>
      <c r="W27" s="18" t="n">
        <v>421.01651642</v>
      </c>
      <c r="X27" s="20" t="n">
        <v>4.06763186</v>
      </c>
    </row>
    <row r="28" spans="1:24">
      <c r="A28" s="15" t="s">
        <v>203</v>
      </c>
      <c r="B28" s="17" t="n">
        <v>7568</v>
      </c>
      <c r="C28" s="18">
        <f>(135.0/B28*100)</f>
        <v/>
      </c>
      <c r="D28" s="19" t="n">
        <v>7433</v>
      </c>
      <c r="E28" s="18" t="n">
        <v>406.5945656</v>
      </c>
      <c r="F28" s="20" t="n">
        <v>2.64222681</v>
      </c>
      <c r="G28" s="18" t="n">
        <v>419.85967073</v>
      </c>
      <c r="H28" s="20" t="n">
        <v>3.30368352</v>
      </c>
      <c r="I28" s="18" t="n">
        <v>422.05229938</v>
      </c>
      <c r="J28" s="20" t="n">
        <v>3.24923022</v>
      </c>
      <c r="K28" s="18" t="n">
        <v>409.46712204</v>
      </c>
      <c r="L28" s="20" t="n">
        <v>4.46647759</v>
      </c>
      <c r="M28" s="18" t="n">
        <v>405.69444022</v>
      </c>
      <c r="N28" s="20" t="n">
        <v>6.69843114</v>
      </c>
      <c r="O28" s="18" t="n">
        <v>331.61953229</v>
      </c>
      <c r="P28" s="20" t="n">
        <v>9.41278149</v>
      </c>
      <c r="Q28" s="18" t="s">
        <v>182</v>
      </c>
      <c r="R28" s="20" t="s">
        <v>182</v>
      </c>
      <c r="S28" s="18" t="s">
        <v>182</v>
      </c>
      <c r="T28" s="20" t="s">
        <v>182</v>
      </c>
      <c r="U28" s="18" t="s">
        <v>182</v>
      </c>
      <c r="V28" s="20" t="s">
        <v>182</v>
      </c>
      <c r="W28" s="18" t="n">
        <v>360.18102704</v>
      </c>
      <c r="X28" s="20" t="n">
        <v>7.95501811</v>
      </c>
    </row>
    <row r="29" spans="1:24">
      <c r="A29" s="15" t="s">
        <v>204</v>
      </c>
      <c r="B29" s="17" t="n">
        <v>5385</v>
      </c>
      <c r="C29" s="18">
        <f>(37.0/B29*100)</f>
        <v/>
      </c>
      <c r="D29" s="19" t="n">
        <v>5348</v>
      </c>
      <c r="E29" s="18" t="n">
        <v>494.36099346</v>
      </c>
      <c r="F29" s="20" t="n">
        <v>3.31003585</v>
      </c>
      <c r="G29" s="18" t="n">
        <v>523.1009678200001</v>
      </c>
      <c r="H29" s="20" t="n">
        <v>4.05142626</v>
      </c>
      <c r="I29" s="18" t="n">
        <v>521.70305352</v>
      </c>
      <c r="J29" s="20" t="n">
        <v>3.40481192</v>
      </c>
      <c r="K29" s="18" t="n">
        <v>534.20149575</v>
      </c>
      <c r="L29" s="20" t="n">
        <v>3.85840747</v>
      </c>
      <c r="M29" s="18" t="n">
        <v>531.62490595</v>
      </c>
      <c r="N29" s="20" t="n">
        <v>4.390614</v>
      </c>
      <c r="O29" s="18" t="n">
        <v>388.67614524</v>
      </c>
      <c r="P29" s="20" t="n">
        <v>42.43001082</v>
      </c>
      <c r="Q29" s="18" t="s">
        <v>182</v>
      </c>
      <c r="R29" s="20" t="s">
        <v>182</v>
      </c>
      <c r="S29" s="18" t="n">
        <v>335.3902018</v>
      </c>
      <c r="T29" s="20" t="n">
        <v>12.1685767</v>
      </c>
      <c r="U29" s="18" t="s">
        <v>182</v>
      </c>
      <c r="V29" s="20" t="s">
        <v>182</v>
      </c>
      <c r="W29" s="18" t="n">
        <v>422.44002352</v>
      </c>
      <c r="X29" s="20" t="n">
        <v>11.39299538</v>
      </c>
    </row>
    <row r="30" spans="1:24">
      <c r="A30" s="15" t="s">
        <v>205</v>
      </c>
      <c r="B30" s="17" t="n">
        <v>4520</v>
      </c>
      <c r="C30" s="18">
        <f>(577.0/B30*100)</f>
        <v/>
      </c>
      <c r="D30" s="19" t="n">
        <v>3943</v>
      </c>
      <c r="E30" s="18" t="n">
        <v>497.87293897</v>
      </c>
      <c r="F30" s="20" t="n">
        <v>3.40513638</v>
      </c>
      <c r="G30" s="18" t="n">
        <v>517.95383243</v>
      </c>
      <c r="H30" s="20" t="n">
        <v>3.79617224</v>
      </c>
      <c r="I30" s="18" t="n">
        <v>507.58342652</v>
      </c>
      <c r="J30" s="20" t="n">
        <v>4.82955013</v>
      </c>
      <c r="K30" s="18" t="n">
        <v>489.90439169</v>
      </c>
      <c r="L30" s="20" t="n">
        <v>6.79880038</v>
      </c>
      <c r="M30" s="18" t="n">
        <v>459.41657736</v>
      </c>
      <c r="N30" s="20" t="n">
        <v>8.55569936</v>
      </c>
      <c r="O30" s="18" t="n">
        <v>416.62079913</v>
      </c>
      <c r="P30" s="20" t="n">
        <v>23.35845308</v>
      </c>
      <c r="Q30" s="18" t="s">
        <v>182</v>
      </c>
      <c r="R30" s="20" t="s">
        <v>182</v>
      </c>
      <c r="S30" s="18" t="s">
        <v>182</v>
      </c>
      <c r="T30" s="20" t="s">
        <v>182</v>
      </c>
      <c r="U30" s="18" t="s">
        <v>182</v>
      </c>
      <c r="V30" s="20" t="s">
        <v>182</v>
      </c>
      <c r="W30" s="18" t="n">
        <v>435.61154548</v>
      </c>
      <c r="X30" s="20" t="n">
        <v>6.89721463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(17.0/B32*100)</f>
        <v/>
      </c>
      <c r="D32" s="19" t="n">
        <v>4461</v>
      </c>
      <c r="E32" s="18" t="n">
        <v>515.08553699</v>
      </c>
      <c r="F32" s="20" t="n">
        <v>2.96236918</v>
      </c>
      <c r="G32" s="18" t="n">
        <v>516.3119026000001</v>
      </c>
      <c r="H32" s="20" t="n">
        <v>2.96364508</v>
      </c>
      <c r="I32" s="18" t="n">
        <v>498.70592428</v>
      </c>
      <c r="J32" s="20" t="n">
        <v>3.90764141</v>
      </c>
      <c r="K32" s="18" t="n">
        <v>498.29497982</v>
      </c>
      <c r="L32" s="20" t="n">
        <v>4.89237418</v>
      </c>
      <c r="M32" s="18" t="n">
        <v>475.7981022</v>
      </c>
      <c r="N32" s="20" t="n">
        <v>5.87384258</v>
      </c>
      <c r="O32" s="18" t="n">
        <v>459.37468581</v>
      </c>
      <c r="P32" s="20" t="n">
        <v>28.13902873</v>
      </c>
      <c r="Q32" s="18" t="s">
        <v>182</v>
      </c>
      <c r="R32" s="20" t="s">
        <v>182</v>
      </c>
      <c r="S32" s="18" t="s">
        <v>182</v>
      </c>
      <c r="T32" s="20" t="s">
        <v>182</v>
      </c>
      <c r="U32" s="18" t="s">
        <v>182</v>
      </c>
      <c r="V32" s="20" t="s">
        <v>182</v>
      </c>
      <c r="W32" s="18" t="n">
        <v>449.88626935</v>
      </c>
      <c r="X32" s="20" t="n">
        <v>8.59453832</v>
      </c>
    </row>
    <row r="33" spans="1:24">
      <c r="A33" s="15" t="s">
        <v>208</v>
      </c>
      <c r="B33" s="17" t="n">
        <v>7325</v>
      </c>
      <c r="C33" s="18">
        <f>(246.0/B33*100)</f>
        <v/>
      </c>
      <c r="D33" s="19" t="n">
        <v>7079</v>
      </c>
      <c r="E33" s="18" t="n">
        <v>502.53845977</v>
      </c>
      <c r="F33" s="20" t="n">
        <v>3.52131505</v>
      </c>
      <c r="G33" s="18" t="n">
        <v>511.54805733</v>
      </c>
      <c r="H33" s="20" t="n">
        <v>2.82197076</v>
      </c>
      <c r="I33" s="18" t="n">
        <v>491.04508504</v>
      </c>
      <c r="J33" s="20" t="n">
        <v>4.17921331</v>
      </c>
      <c r="K33" s="18" t="n">
        <v>473.90205317</v>
      </c>
      <c r="L33" s="20" t="n">
        <v>6.22760799</v>
      </c>
      <c r="M33" s="18" t="n">
        <v>446.4921643</v>
      </c>
      <c r="N33" s="20" t="n">
        <v>6.21475913</v>
      </c>
      <c r="O33" s="18" t="n">
        <v>385.2957023</v>
      </c>
      <c r="P33" s="20" t="n">
        <v>29.52119482</v>
      </c>
      <c r="Q33" s="18" t="s">
        <v>182</v>
      </c>
      <c r="R33" s="20" t="s">
        <v>182</v>
      </c>
      <c r="S33" s="18" t="s">
        <v>182</v>
      </c>
      <c r="T33" s="20" t="s">
        <v>182</v>
      </c>
      <c r="U33" s="18" t="s">
        <v>182</v>
      </c>
      <c r="V33" s="20" t="s">
        <v>182</v>
      </c>
      <c r="W33" s="18" t="n">
        <v>430.00081559</v>
      </c>
      <c r="X33" s="20" t="n">
        <v>9.289624209999999</v>
      </c>
    </row>
    <row r="34" spans="1:24">
      <c r="A34" s="15" t="s">
        <v>209</v>
      </c>
      <c r="B34" s="17" t="n">
        <v>6350</v>
      </c>
      <c r="C34" s="18">
        <f>(87.0/B34*100)</f>
        <v/>
      </c>
      <c r="D34" s="19" t="n">
        <v>6263</v>
      </c>
      <c r="E34" s="18" t="n">
        <v>484.54599779</v>
      </c>
      <c r="F34" s="20" t="n">
        <v>3.29637473</v>
      </c>
      <c r="G34" s="18" t="n">
        <v>495.11631009</v>
      </c>
      <c r="H34" s="20" t="n">
        <v>3.61749581</v>
      </c>
      <c r="I34" s="18" t="n">
        <v>491.08662101</v>
      </c>
      <c r="J34" s="20" t="n">
        <v>3.96227648</v>
      </c>
      <c r="K34" s="18" t="n">
        <v>486.08180264</v>
      </c>
      <c r="L34" s="20" t="n">
        <v>5.20953458</v>
      </c>
      <c r="M34" s="18" t="n">
        <v>467.53842008</v>
      </c>
      <c r="N34" s="20" t="n">
        <v>5.62012909</v>
      </c>
      <c r="O34" s="18" t="n">
        <v>379.07328183</v>
      </c>
      <c r="P34" s="20" t="n">
        <v>14.0777645</v>
      </c>
      <c r="Q34" s="18" t="s">
        <v>182</v>
      </c>
      <c r="R34" s="20" t="s">
        <v>182</v>
      </c>
      <c r="S34" s="18" t="n">
        <v>336.51078337</v>
      </c>
      <c r="T34" s="20" t="n">
        <v>12.24828707</v>
      </c>
      <c r="U34" s="18" t="s">
        <v>182</v>
      </c>
      <c r="V34" s="20" t="s">
        <v>182</v>
      </c>
      <c r="W34" s="18" t="n">
        <v>400.97346484</v>
      </c>
      <c r="X34" s="20" t="n">
        <v>8.42751224</v>
      </c>
    </row>
    <row r="35" spans="1:24">
      <c r="A35" s="15" t="s">
        <v>210</v>
      </c>
      <c r="B35" s="17" t="n">
        <v>6406</v>
      </c>
      <c r="C35" s="18">
        <f>(76.0/B35*100)</f>
        <v/>
      </c>
      <c r="D35" s="19" t="n">
        <v>6330</v>
      </c>
      <c r="E35" s="18" t="n">
        <v>507.39696704</v>
      </c>
      <c r="F35" s="20" t="n">
        <v>2.87952155</v>
      </c>
      <c r="G35" s="18" t="n">
        <v>525.9980449</v>
      </c>
      <c r="H35" s="20" t="n">
        <v>3.02255523</v>
      </c>
      <c r="I35" s="18" t="n">
        <v>520.7386838899999</v>
      </c>
      <c r="J35" s="20" t="n">
        <v>3.09658608</v>
      </c>
      <c r="K35" s="18" t="n">
        <v>518.33390387</v>
      </c>
      <c r="L35" s="20" t="n">
        <v>4.73333842</v>
      </c>
      <c r="M35" s="18" t="n">
        <v>502.22481579</v>
      </c>
      <c r="N35" s="20" t="n">
        <v>6.79351762</v>
      </c>
      <c r="O35" s="18" t="n">
        <v>456.28947541</v>
      </c>
      <c r="P35" s="20" t="n">
        <v>18.93491365</v>
      </c>
      <c r="Q35" s="18" t="s">
        <v>182</v>
      </c>
      <c r="R35" s="20" t="s">
        <v>182</v>
      </c>
      <c r="S35" s="18" t="n">
        <v>349.78970242</v>
      </c>
      <c r="T35" s="20" t="n">
        <v>6.90672373</v>
      </c>
      <c r="U35" s="18" t="s">
        <v>182</v>
      </c>
      <c r="V35" s="20" t="s">
        <v>182</v>
      </c>
      <c r="W35" s="18" t="n">
        <v>446.5920176</v>
      </c>
      <c r="X35" s="20" t="n">
        <v>6.17861419</v>
      </c>
    </row>
    <row r="36" spans="1:24">
      <c r="A36" s="15" t="s">
        <v>211</v>
      </c>
      <c r="B36" s="17" t="n">
        <v>6736</v>
      </c>
      <c r="C36" s="18">
        <f>(54.0/B36*100)</f>
        <v/>
      </c>
      <c r="D36" s="19" t="n">
        <v>6682</v>
      </c>
      <c r="E36" s="18" t="n">
        <v>484.71121941</v>
      </c>
      <c r="F36" s="20" t="n">
        <v>2.59975303</v>
      </c>
      <c r="G36" s="18" t="n">
        <v>503.02981178</v>
      </c>
      <c r="H36" s="20" t="n">
        <v>3.31063188</v>
      </c>
      <c r="I36" s="18" t="n">
        <v>500.60077281</v>
      </c>
      <c r="J36" s="20" t="n">
        <v>3.14259389</v>
      </c>
      <c r="K36" s="18" t="n">
        <v>474.3400311</v>
      </c>
      <c r="L36" s="20" t="n">
        <v>5.61599374</v>
      </c>
      <c r="M36" s="18" t="n">
        <v>458.33619249</v>
      </c>
      <c r="N36" s="20" t="n">
        <v>6.96435134</v>
      </c>
      <c r="O36" s="18" t="n">
        <v>415.69116087</v>
      </c>
      <c r="P36" s="20" t="n">
        <v>19.29217902</v>
      </c>
      <c r="Q36" s="18" t="s">
        <v>182</v>
      </c>
      <c r="R36" s="20" t="s">
        <v>182</v>
      </c>
      <c r="S36" s="18" t="s">
        <v>182</v>
      </c>
      <c r="T36" s="20" t="s">
        <v>182</v>
      </c>
      <c r="U36" s="18" t="s">
        <v>182</v>
      </c>
      <c r="V36" s="20" t="s">
        <v>182</v>
      </c>
      <c r="W36" s="18" t="n">
        <v>424.24262329</v>
      </c>
      <c r="X36" s="20" t="n">
        <v>7.27052348</v>
      </c>
    </row>
    <row r="37" spans="1:24">
      <c r="A37" s="15" t="s">
        <v>212</v>
      </c>
      <c r="B37" s="17" t="n">
        <v>5458</v>
      </c>
      <c r="C37" s="18">
        <f>(271.0/B37*100)</f>
        <v/>
      </c>
      <c r="D37" s="19" t="n">
        <v>5187</v>
      </c>
      <c r="E37" s="18" t="n">
        <v>508.9374377</v>
      </c>
      <c r="F37" s="20" t="n">
        <v>3.2892131</v>
      </c>
      <c r="G37" s="18" t="n">
        <v>509.1021849</v>
      </c>
      <c r="H37" s="20" t="n">
        <v>4.42713193</v>
      </c>
      <c r="I37" s="18" t="n">
        <v>499.54301922</v>
      </c>
      <c r="J37" s="20" t="n">
        <v>4.63915181</v>
      </c>
      <c r="K37" s="18" t="n">
        <v>505.05406098</v>
      </c>
      <c r="L37" s="20" t="n">
        <v>6.46855022</v>
      </c>
      <c r="M37" s="18" t="n">
        <v>483.82044053</v>
      </c>
      <c r="N37" s="20" t="n">
        <v>6.40548884</v>
      </c>
      <c r="O37" s="18" t="n">
        <v>389.21190398</v>
      </c>
      <c r="P37" s="20" t="n">
        <v>22.35314496</v>
      </c>
      <c r="Q37" s="18" t="s">
        <v>182</v>
      </c>
      <c r="R37" s="20" t="s">
        <v>182</v>
      </c>
      <c r="S37" s="18" t="s">
        <v>182</v>
      </c>
      <c r="T37" s="20" t="s">
        <v>182</v>
      </c>
      <c r="U37" s="18" t="s">
        <v>182</v>
      </c>
      <c r="V37" s="20" t="s">
        <v>182</v>
      </c>
      <c r="W37" s="18" t="n">
        <v>424.09096254</v>
      </c>
      <c r="X37" s="20" t="n">
        <v>5.88356517</v>
      </c>
    </row>
    <row r="38" spans="1:24">
      <c r="A38" s="15" t="s">
        <v>213</v>
      </c>
      <c r="B38" s="17" t="n">
        <v>5860</v>
      </c>
      <c r="C38" s="18">
        <f>(68.0/B38*100)</f>
        <v/>
      </c>
      <c r="D38" s="19" t="n">
        <v>5792</v>
      </c>
      <c r="E38" s="18" t="n">
        <v>526.61069968</v>
      </c>
      <c r="F38" s="20" t="n">
        <v>2.85184332</v>
      </c>
      <c r="G38" s="18" t="n">
        <v>553.75219097</v>
      </c>
      <c r="H38" s="20" t="n">
        <v>4.3897214</v>
      </c>
      <c r="I38" s="18" t="n">
        <v>523.04082472</v>
      </c>
      <c r="J38" s="20" t="n">
        <v>6.23520119</v>
      </c>
      <c r="K38" s="18" t="n">
        <v>494.83513459</v>
      </c>
      <c r="L38" s="20" t="n">
        <v>8.725147209999999</v>
      </c>
      <c r="M38" s="18" t="n">
        <v>483.69924862</v>
      </c>
      <c r="N38" s="20" t="n">
        <v>10.83280142</v>
      </c>
      <c r="O38" s="18" t="n">
        <v>423.77334755</v>
      </c>
      <c r="P38" s="20" t="n">
        <v>19.6152984</v>
      </c>
      <c r="Q38" s="18" t="s">
        <v>182</v>
      </c>
      <c r="R38" s="20" t="s">
        <v>182</v>
      </c>
      <c r="S38" s="18" t="s">
        <v>182</v>
      </c>
      <c r="T38" s="20" t="s">
        <v>182</v>
      </c>
      <c r="U38" s="18" t="s">
        <v>182</v>
      </c>
      <c r="V38" s="20" t="s">
        <v>182</v>
      </c>
      <c r="W38" s="18" t="n">
        <v>448.37315257</v>
      </c>
      <c r="X38" s="20" t="n">
        <v>6.02330216</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(5675.0/B40*100)</f>
        <v/>
      </c>
      <c r="D40" s="19" t="n">
        <v>8482</v>
      </c>
      <c r="E40" s="18" t="n">
        <v>498.34487283</v>
      </c>
      <c r="F40" s="20" t="n">
        <v>3.20500632</v>
      </c>
      <c r="G40" s="18" t="n">
        <v>522.06064903</v>
      </c>
      <c r="H40" s="20" t="n">
        <v>4.4179757</v>
      </c>
      <c r="I40" s="18" t="n">
        <v>507.77723967</v>
      </c>
      <c r="J40" s="20" t="n">
        <v>5.30707122</v>
      </c>
      <c r="K40" s="18" t="n">
        <v>482.12240328</v>
      </c>
      <c r="L40" s="20" t="n">
        <v>8.56268536</v>
      </c>
      <c r="M40" s="18" t="n">
        <v>447.76745363</v>
      </c>
      <c r="N40" s="20" t="n">
        <v>10.07356983</v>
      </c>
      <c r="O40" s="18" t="n">
        <v>408.69474018</v>
      </c>
      <c r="P40" s="20" t="n">
        <v>29.40753755</v>
      </c>
      <c r="Q40" s="18" t="s">
        <v>182</v>
      </c>
      <c r="R40" s="20" t="s">
        <v>182</v>
      </c>
      <c r="S40" s="18" t="n">
        <v>491.16464222</v>
      </c>
      <c r="T40" s="20" t="n">
        <v>2.5540442</v>
      </c>
      <c r="U40" s="18" t="s">
        <v>182</v>
      </c>
      <c r="V40" s="20" t="s">
        <v>182</v>
      </c>
      <c r="W40" s="18" t="n">
        <v>404.60598307</v>
      </c>
      <c r="X40" s="20" t="n">
        <v>6.01200442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(2819.0/B46*100)</f>
        <v/>
      </c>
      <c r="D46" s="19" t="n">
        <v>20322</v>
      </c>
      <c r="E46" s="18" t="n">
        <v>386.87877017</v>
      </c>
      <c r="F46" s="20" t="n">
        <v>3.75184103</v>
      </c>
      <c r="G46" s="18" t="n">
        <v>398.74849104</v>
      </c>
      <c r="H46" s="20" t="n">
        <v>5.92942117</v>
      </c>
      <c r="I46" s="18" t="n">
        <v>415.21876755</v>
      </c>
      <c r="J46" s="20" t="n">
        <v>5.765981</v>
      </c>
      <c r="K46" s="18" t="n">
        <v>400.37821065</v>
      </c>
      <c r="L46" s="20" t="n">
        <v>6.58385924</v>
      </c>
      <c r="M46" s="18" t="n">
        <v>390.80275977</v>
      </c>
      <c r="N46" s="20" t="n">
        <v>6.27600433</v>
      </c>
      <c r="O46" s="18" t="n">
        <v>284.46388749</v>
      </c>
      <c r="P46" s="20" t="n">
        <v>12.06045404</v>
      </c>
      <c r="Q46" s="18" t="s">
        <v>182</v>
      </c>
      <c r="R46" s="20" t="s">
        <v>182</v>
      </c>
      <c r="S46" s="18" t="s">
        <v>182</v>
      </c>
      <c r="T46" s="20" t="s">
        <v>182</v>
      </c>
      <c r="U46" s="18" t="s">
        <v>182</v>
      </c>
      <c r="V46" s="20" t="s">
        <v>182</v>
      </c>
      <c r="W46" s="18" t="n">
        <v>355.43780576</v>
      </c>
      <c r="X46" s="20" t="n">
        <v>4.01200415</v>
      </c>
    </row>
    <row r="47" spans="1:24">
      <c r="A47" s="15" t="s">
        <v>222</v>
      </c>
      <c r="B47" s="17" t="n">
        <v>5928</v>
      </c>
      <c r="C47" s="18">
        <f>(162.0/B47*100)</f>
        <v/>
      </c>
      <c r="D47" s="19" t="n">
        <v>5766</v>
      </c>
      <c r="E47" s="18" t="n">
        <v>474.09740921</v>
      </c>
      <c r="F47" s="20" t="n">
        <v>4.36880787</v>
      </c>
      <c r="G47" s="18" t="n">
        <v>463.54112007</v>
      </c>
      <c r="H47" s="20" t="n">
        <v>5.6095644</v>
      </c>
      <c r="I47" s="18" t="n">
        <v>450.72768196</v>
      </c>
      <c r="J47" s="20" t="n">
        <v>4.15939571</v>
      </c>
      <c r="K47" s="18" t="n">
        <v>434.08035006</v>
      </c>
      <c r="L47" s="20" t="n">
        <v>5.40534242</v>
      </c>
      <c r="M47" s="18" t="n">
        <v>426.65891438</v>
      </c>
      <c r="N47" s="20" t="n">
        <v>5.36444052</v>
      </c>
      <c r="O47" s="18" t="n">
        <v>351.05817057</v>
      </c>
      <c r="P47" s="20" t="n">
        <v>12.61946813</v>
      </c>
      <c r="Q47" s="18" t="s">
        <v>182</v>
      </c>
      <c r="R47" s="20" t="s">
        <v>182</v>
      </c>
      <c r="S47" s="18" t="s">
        <v>182</v>
      </c>
      <c r="T47" s="20" t="s">
        <v>182</v>
      </c>
      <c r="U47" s="18" t="s">
        <v>182</v>
      </c>
      <c r="V47" s="20" t="s">
        <v>182</v>
      </c>
      <c r="W47" s="18" t="n">
        <v>390.71193966</v>
      </c>
      <c r="X47" s="20" t="n">
        <v>5.17018796</v>
      </c>
    </row>
    <row r="48" spans="1:24">
      <c r="A48" s="15" t="s">
        <v>223</v>
      </c>
      <c r="B48" s="17" t="n">
        <v>9841</v>
      </c>
      <c r="C48" s="18">
        <f>(19.0/B48*100)</f>
        <v/>
      </c>
      <c r="D48" s="19" t="n">
        <v>9822</v>
      </c>
      <c r="E48" s="18" t="n">
        <v>538.72535276</v>
      </c>
      <c r="F48" s="20" t="n">
        <v>5.32840077</v>
      </c>
      <c r="G48" s="18" t="n">
        <v>537.4167958100001</v>
      </c>
      <c r="H48" s="20" t="n">
        <v>5.4337419</v>
      </c>
      <c r="I48" s="18" t="n">
        <v>542.09660966</v>
      </c>
      <c r="J48" s="20" t="n">
        <v>6.76655749</v>
      </c>
      <c r="K48" s="18" t="n">
        <v>509.23924485</v>
      </c>
      <c r="L48" s="20" t="n">
        <v>9.650605970000001</v>
      </c>
      <c r="M48" s="18" t="n">
        <v>486.88711949</v>
      </c>
      <c r="N48" s="20" t="n">
        <v>14.46430062</v>
      </c>
      <c r="O48" s="18" t="n">
        <v>379.37826934</v>
      </c>
      <c r="P48" s="20" t="n">
        <v>11.07715242</v>
      </c>
      <c r="Q48" s="18" t="s">
        <v>182</v>
      </c>
      <c r="R48" s="20" t="s">
        <v>182</v>
      </c>
      <c r="S48" s="18" t="s">
        <v>182</v>
      </c>
      <c r="T48" s="20" t="s">
        <v>182</v>
      </c>
      <c r="U48" s="18" t="s">
        <v>182</v>
      </c>
      <c r="V48" s="20" t="s">
        <v>182</v>
      </c>
      <c r="W48" s="18" t="n">
        <v>464.76082655</v>
      </c>
      <c r="X48" s="20" t="n">
        <v>19.51427104</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(1102.0/B50*100)</f>
        <v/>
      </c>
      <c r="D50" s="19" t="n">
        <v>10693</v>
      </c>
      <c r="E50" s="18" t="n">
        <v>397.13899752</v>
      </c>
      <c r="F50" s="20" t="n">
        <v>3.16476169</v>
      </c>
      <c r="G50" s="18" t="n">
        <v>401.96815979</v>
      </c>
      <c r="H50" s="20" t="n">
        <v>3.71605407</v>
      </c>
      <c r="I50" s="18" t="n">
        <v>404.52146837</v>
      </c>
      <c r="J50" s="20" t="n">
        <v>4.01315715</v>
      </c>
      <c r="K50" s="18" t="n">
        <v>393.26827453</v>
      </c>
      <c r="L50" s="20" t="n">
        <v>4.63018449</v>
      </c>
      <c r="M50" s="18" t="n">
        <v>389.18178771</v>
      </c>
      <c r="N50" s="20" t="n">
        <v>4.58294738</v>
      </c>
      <c r="O50" s="18" t="n">
        <v>309.38214635</v>
      </c>
      <c r="P50" s="20" t="n">
        <v>11.65830352</v>
      </c>
      <c r="Q50" s="18" t="s">
        <v>182</v>
      </c>
      <c r="R50" s="20" t="s">
        <v>182</v>
      </c>
      <c r="S50" s="18" t="s">
        <v>182</v>
      </c>
      <c r="T50" s="20" t="s">
        <v>182</v>
      </c>
      <c r="U50" s="18" t="s">
        <v>182</v>
      </c>
      <c r="V50" s="20" t="s">
        <v>182</v>
      </c>
      <c r="W50" s="18" t="n">
        <v>359.9810177</v>
      </c>
      <c r="X50" s="20" t="n">
        <v>8.321236839999999</v>
      </c>
    </row>
    <row r="51" spans="1:24">
      <c r="A51" s="15" t="s">
        <v>226</v>
      </c>
      <c r="B51" s="17" t="n">
        <v>6866</v>
      </c>
      <c r="C51" s="18">
        <f>(117.0/B51*100)</f>
        <v/>
      </c>
      <c r="D51" s="19" t="n">
        <v>6749</v>
      </c>
      <c r="E51" s="18" t="n">
        <v>409.79883031</v>
      </c>
      <c r="F51" s="20" t="n">
        <v>3.1701512</v>
      </c>
      <c r="G51" s="18" t="n">
        <v>409.91281371</v>
      </c>
      <c r="H51" s="20" t="n">
        <v>4.31368476</v>
      </c>
      <c r="I51" s="18" t="n">
        <v>408.65119978</v>
      </c>
      <c r="J51" s="20" t="n">
        <v>4.31629194</v>
      </c>
      <c r="K51" s="18" t="n">
        <v>394.52010122</v>
      </c>
      <c r="L51" s="20" t="n">
        <v>5.43341158</v>
      </c>
      <c r="M51" s="18" t="n">
        <v>388.69286798</v>
      </c>
      <c r="N51" s="20" t="n">
        <v>5.52497818</v>
      </c>
      <c r="O51" s="18" t="n">
        <v>338.45012167</v>
      </c>
      <c r="P51" s="20" t="n">
        <v>17.18682088</v>
      </c>
      <c r="Q51" s="18" t="s">
        <v>182</v>
      </c>
      <c r="R51" s="20" t="s">
        <v>182</v>
      </c>
      <c r="S51" s="18" t="n">
        <v>380.5422133</v>
      </c>
      <c r="T51" s="20" t="n">
        <v>4.31283207</v>
      </c>
      <c r="U51" s="18" t="s">
        <v>182</v>
      </c>
      <c r="V51" s="20" t="s">
        <v>182</v>
      </c>
      <c r="W51" s="18" t="n">
        <v>378.49744272</v>
      </c>
      <c r="X51" s="20" t="n">
        <v>5.2382624</v>
      </c>
    </row>
    <row r="52" spans="1:24">
      <c r="A52" s="15" t="s">
        <v>227</v>
      </c>
      <c r="B52" s="17" t="n">
        <v>5809</v>
      </c>
      <c r="C52" s="18">
        <f>(119.0/B52*100)</f>
        <v/>
      </c>
      <c r="D52" s="19" t="n">
        <v>5690</v>
      </c>
      <c r="E52" s="18" t="n">
        <v>472.24780119</v>
      </c>
      <c r="F52" s="20" t="n">
        <v>3.58875111</v>
      </c>
      <c r="G52" s="18" t="n">
        <v>489.32667039</v>
      </c>
      <c r="H52" s="20" t="n">
        <v>3.73090621</v>
      </c>
      <c r="I52" s="18" t="n">
        <v>461.08901581</v>
      </c>
      <c r="J52" s="20" t="n">
        <v>4.23787027</v>
      </c>
      <c r="K52" s="18" t="n">
        <v>449.71518616</v>
      </c>
      <c r="L52" s="20" t="n">
        <v>5.73721209</v>
      </c>
      <c r="M52" s="18" t="n">
        <v>426.25454372</v>
      </c>
      <c r="N52" s="20" t="n">
        <v>6.20928539</v>
      </c>
      <c r="O52" s="18" t="n">
        <v>376.4202098</v>
      </c>
      <c r="P52" s="20" t="n">
        <v>22.91895151</v>
      </c>
      <c r="Q52" s="18" t="s">
        <v>182</v>
      </c>
      <c r="R52" s="20" t="s">
        <v>182</v>
      </c>
      <c r="S52" s="18" t="s">
        <v>182</v>
      </c>
      <c r="T52" s="20" t="s">
        <v>182</v>
      </c>
      <c r="U52" s="18" t="s">
        <v>182</v>
      </c>
      <c r="V52" s="20" t="s">
        <v>182</v>
      </c>
      <c r="W52" s="18" t="n">
        <v>398.31121327</v>
      </c>
      <c r="X52" s="20" t="n">
        <v>5.98145755</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(489.0/B54*100)</f>
        <v/>
      </c>
      <c r="D54" s="19" t="n">
        <v>4251</v>
      </c>
      <c r="E54" s="18" t="n">
        <v>345.48780597</v>
      </c>
      <c r="F54" s="20" t="n">
        <v>4.53712262</v>
      </c>
      <c r="G54" s="18" t="n">
        <v>341.25535367</v>
      </c>
      <c r="H54" s="20" t="n">
        <v>5.25173125</v>
      </c>
      <c r="I54" s="18" t="n">
        <v>337.09808547</v>
      </c>
      <c r="J54" s="20" t="n">
        <v>4.97181078</v>
      </c>
      <c r="K54" s="18" t="n">
        <v>329.20157102</v>
      </c>
      <c r="L54" s="20" t="n">
        <v>4.84976133</v>
      </c>
      <c r="M54" s="18" t="n">
        <v>336.81457739</v>
      </c>
      <c r="N54" s="20" t="n">
        <v>5.30380394</v>
      </c>
      <c r="O54" s="18" t="n">
        <v>287.6604697</v>
      </c>
      <c r="P54" s="20" t="n">
        <v>9.120625710000001</v>
      </c>
      <c r="Q54" s="18" t="s">
        <v>182</v>
      </c>
      <c r="R54" s="20" t="s">
        <v>182</v>
      </c>
      <c r="S54" s="18" t="s">
        <v>182</v>
      </c>
      <c r="T54" s="20" t="s">
        <v>182</v>
      </c>
      <c r="U54" s="18" t="s">
        <v>182</v>
      </c>
      <c r="V54" s="20" t="s">
        <v>182</v>
      </c>
      <c r="W54" s="18" t="n">
        <v>289.53584038</v>
      </c>
      <c r="X54" s="20" t="n">
        <v>4.4042555</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537.70260109</v>
      </c>
      <c r="F56" s="20" t="n">
        <v>3.85160297</v>
      </c>
      <c r="G56" s="18" t="n">
        <v>560.72874368</v>
      </c>
      <c r="H56" s="20" t="n">
        <v>3.24197935</v>
      </c>
      <c r="I56" s="18" t="n">
        <v>559.29145163</v>
      </c>
      <c r="J56" s="20" t="n">
        <v>4.2647074</v>
      </c>
      <c r="K56" s="18" t="n">
        <v>544.22800757</v>
      </c>
      <c r="L56" s="20" t="n">
        <v>6.74895186</v>
      </c>
      <c r="M56" s="18" t="n">
        <v>496.00992649</v>
      </c>
      <c r="N56" s="20" t="n">
        <v>9.40262397</v>
      </c>
      <c r="O56" s="18" t="n">
        <v>469.66514609</v>
      </c>
      <c r="P56" s="20" t="n">
        <v>16.61451933</v>
      </c>
      <c r="Q56" s="18" t="s">
        <v>182</v>
      </c>
      <c r="R56" s="20" t="s">
        <v>182</v>
      </c>
      <c r="S56" s="18" t="s">
        <v>182</v>
      </c>
      <c r="T56" s="20" t="s">
        <v>182</v>
      </c>
      <c r="U56" s="18" t="s">
        <v>182</v>
      </c>
      <c r="V56" s="20" t="s">
        <v>182</v>
      </c>
      <c r="W56" s="18" t="n">
        <v>500.77631245</v>
      </c>
      <c r="X56" s="20" t="n">
        <v>15.64051862</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(266.0/B61*100)</f>
        <v/>
      </c>
      <c r="D61" s="19" t="n">
        <v>6259</v>
      </c>
      <c r="E61" s="18" t="n">
        <v>489.339967</v>
      </c>
      <c r="F61" s="20" t="n">
        <v>2.76958725</v>
      </c>
      <c r="G61" s="18" t="n">
        <v>492.48616293</v>
      </c>
      <c r="H61" s="20" t="n">
        <v>3.92674496</v>
      </c>
      <c r="I61" s="18" t="n">
        <v>485.26248627</v>
      </c>
      <c r="J61" s="20" t="n">
        <v>3.36275867</v>
      </c>
      <c r="K61" s="18" t="n">
        <v>471.91746136</v>
      </c>
      <c r="L61" s="20" t="n">
        <v>4.35587154</v>
      </c>
      <c r="M61" s="18" t="n">
        <v>460.47957287</v>
      </c>
      <c r="N61" s="20" t="n">
        <v>5.13787886</v>
      </c>
      <c r="O61" s="18" t="n">
        <v>412.79041495</v>
      </c>
      <c r="P61" s="20" t="n">
        <v>15.55189954</v>
      </c>
      <c r="Q61" s="18" t="s">
        <v>182</v>
      </c>
      <c r="R61" s="20" t="s">
        <v>182</v>
      </c>
      <c r="S61" s="18" t="s">
        <v>182</v>
      </c>
      <c r="T61" s="20" t="s">
        <v>182</v>
      </c>
      <c r="U61" s="18" t="s">
        <v>182</v>
      </c>
      <c r="V61" s="20" t="s">
        <v>182</v>
      </c>
      <c r="W61" s="18" t="n">
        <v>407.96148411</v>
      </c>
      <c r="X61" s="20" t="n">
        <v>7.48656458</v>
      </c>
    </row>
    <row r="62" spans="1:24">
      <c r="A62" s="15" t="s">
        <v>237</v>
      </c>
      <c r="B62" s="17" t="n">
        <v>4476</v>
      </c>
      <c r="C62" s="18">
        <f>(5.0/B62*100)</f>
        <v/>
      </c>
      <c r="D62" s="19" t="n">
        <v>4471</v>
      </c>
      <c r="E62" s="18" t="n">
        <v>537.8924603299999</v>
      </c>
      <c r="F62" s="20" t="n">
        <v>1.92648678</v>
      </c>
      <c r="G62" s="18" t="n">
        <v>553.59343863</v>
      </c>
      <c r="H62" s="20" t="n">
        <v>2.7008713</v>
      </c>
      <c r="I62" s="18" t="n">
        <v>551.04645987</v>
      </c>
      <c r="J62" s="20" t="n">
        <v>3.08001124</v>
      </c>
      <c r="K62" s="18" t="n">
        <v>542.2613548</v>
      </c>
      <c r="L62" s="20" t="n">
        <v>6.3894627</v>
      </c>
      <c r="M62" s="18" t="n">
        <v>519.24717308</v>
      </c>
      <c r="N62" s="20" t="n">
        <v>7.63350675</v>
      </c>
      <c r="O62" s="18" t="n">
        <v>492.5715519</v>
      </c>
      <c r="P62" s="20" t="n">
        <v>17.55575261</v>
      </c>
      <c r="Q62" s="18" t="s">
        <v>182</v>
      </c>
      <c r="R62" s="20" t="s">
        <v>182</v>
      </c>
      <c r="S62" s="18" t="s">
        <v>182</v>
      </c>
      <c r="T62" s="20" t="s">
        <v>182</v>
      </c>
      <c r="U62" s="18" t="s">
        <v>182</v>
      </c>
      <c r="V62" s="20" t="s">
        <v>182</v>
      </c>
      <c r="W62" s="18" t="n">
        <v>485.37930801</v>
      </c>
      <c r="X62" s="20" t="n">
        <v>20.11956493</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(109.0/B67*100)</f>
        <v/>
      </c>
      <c r="D67" s="19" t="n">
        <v>6862</v>
      </c>
      <c r="E67" s="18" t="n">
        <v>396.58046795</v>
      </c>
      <c r="F67" s="20" t="n">
        <v>3.16134392</v>
      </c>
      <c r="G67" s="18" t="n">
        <v>397.31068874</v>
      </c>
      <c r="H67" s="20" t="n">
        <v>3.8860397</v>
      </c>
      <c r="I67" s="18" t="n">
        <v>399.7604699</v>
      </c>
      <c r="J67" s="20" t="n">
        <v>4.27419016</v>
      </c>
      <c r="K67" s="18" t="n">
        <v>384.94502347</v>
      </c>
      <c r="L67" s="20" t="n">
        <v>5.60143031</v>
      </c>
      <c r="M67" s="18" t="n">
        <v>359.38803344</v>
      </c>
      <c r="N67" s="20" t="n">
        <v>9.420042130000001</v>
      </c>
      <c r="O67" s="18" t="n">
        <v>303.84785217</v>
      </c>
      <c r="P67" s="20" t="n">
        <v>8.663461910000001</v>
      </c>
      <c r="Q67" s="18" t="s">
        <v>182</v>
      </c>
      <c r="R67" s="20" t="s">
        <v>182</v>
      </c>
      <c r="S67" s="18" t="s">
        <v>182</v>
      </c>
      <c r="T67" s="20" t="s">
        <v>182</v>
      </c>
      <c r="U67" s="18" t="s">
        <v>182</v>
      </c>
      <c r="V67" s="20" t="s">
        <v>182</v>
      </c>
      <c r="W67" s="18" t="n">
        <v>317.69427553</v>
      </c>
      <c r="X67" s="20" t="n">
        <v>5.71860904</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511.13088604</v>
      </c>
      <c r="F70" s="20" t="n">
        <v>3.61514256</v>
      </c>
      <c r="G70" s="18" t="n">
        <v>503.99485766</v>
      </c>
      <c r="H70" s="20" t="n">
        <v>4.51613062</v>
      </c>
      <c r="I70" s="18" t="n">
        <v>498.36194419</v>
      </c>
      <c r="J70" s="20" t="n">
        <v>4.2202722</v>
      </c>
      <c r="K70" s="18" t="n">
        <v>493.59762178</v>
      </c>
      <c r="L70" s="20" t="n">
        <v>4.6730709</v>
      </c>
      <c r="M70" s="18" t="n">
        <v>487.41261708</v>
      </c>
      <c r="N70" s="20" t="n">
        <v>5.15354225</v>
      </c>
      <c r="O70" s="18" t="n">
        <v>454.95534387</v>
      </c>
      <c r="P70" s="20" t="n">
        <v>16.73197951</v>
      </c>
      <c r="Q70" s="18" t="s">
        <v>182</v>
      </c>
      <c r="R70" s="20" t="s">
        <v>182</v>
      </c>
      <c r="S70" s="18" t="s">
        <v>182</v>
      </c>
      <c r="T70" s="20" t="s">
        <v>182</v>
      </c>
      <c r="U70" s="18" t="s">
        <v>182</v>
      </c>
      <c r="V70" s="20" t="s">
        <v>182</v>
      </c>
      <c r="W70" s="18" t="n">
        <v>434.05824913</v>
      </c>
      <c r="X70" s="20" t="n">
        <v>6.80575576</v>
      </c>
    </row>
    <row r="71" spans="1:24">
      <c r="A71" s="15" t="s">
        <v>246</v>
      </c>
      <c r="B71" s="17" t="n">
        <v>6115</v>
      </c>
      <c r="C71" s="18">
        <f>(119.0/B71*100)</f>
        <v/>
      </c>
      <c r="D71" s="19" t="n">
        <v>5996</v>
      </c>
      <c r="E71" s="18" t="n">
        <v>555.82793571</v>
      </c>
      <c r="F71" s="20" t="n">
        <v>2.31631138</v>
      </c>
      <c r="G71" s="18" t="n">
        <v>578.99324372</v>
      </c>
      <c r="H71" s="20" t="n">
        <v>2.52484524</v>
      </c>
      <c r="I71" s="18" t="n">
        <v>570.10241047</v>
      </c>
      <c r="J71" s="20" t="n">
        <v>3.79024279</v>
      </c>
      <c r="K71" s="18" t="n">
        <v>565.46867451</v>
      </c>
      <c r="L71" s="20" t="n">
        <v>5.17020573</v>
      </c>
      <c r="M71" s="18" t="n">
        <v>546.22980176</v>
      </c>
      <c r="N71" s="20" t="n">
        <v>8.710469249999999</v>
      </c>
      <c r="O71" s="18" t="n">
        <v>478.19921099</v>
      </c>
      <c r="P71" s="20" t="n">
        <v>17.49214051</v>
      </c>
      <c r="Q71" s="18" t="s">
        <v>182</v>
      </c>
      <c r="R71" s="20" t="s">
        <v>182</v>
      </c>
      <c r="S71" s="18" t="s">
        <v>182</v>
      </c>
      <c r="T71" s="20" t="s">
        <v>182</v>
      </c>
      <c r="U71" s="18" t="s">
        <v>182</v>
      </c>
      <c r="V71" s="20" t="s">
        <v>182</v>
      </c>
      <c r="W71" s="18" t="n">
        <v>489.94045426</v>
      </c>
      <c r="X71" s="20" t="n">
        <v>12.84161358</v>
      </c>
    </row>
    <row r="72" spans="1:24">
      <c r="A72" s="15" t="s">
        <v>247</v>
      </c>
      <c r="B72" s="17" t="n">
        <v>7708</v>
      </c>
      <c r="C72" s="18">
        <f>(9.0/B72*100)</f>
        <v/>
      </c>
      <c r="D72" s="19" t="n">
        <v>7699</v>
      </c>
      <c r="E72" s="18" t="n">
        <v>528.99567503</v>
      </c>
      <c r="F72" s="20" t="n">
        <v>3.29526621</v>
      </c>
      <c r="G72" s="18" t="n">
        <v>565.5978173</v>
      </c>
      <c r="H72" s="20" t="n">
        <v>3.756316</v>
      </c>
      <c r="I72" s="18" t="n">
        <v>551.33371998</v>
      </c>
      <c r="J72" s="20" t="n">
        <v>5.74063652</v>
      </c>
      <c r="K72" s="18" t="n">
        <v>517.88801228</v>
      </c>
      <c r="L72" s="20" t="n">
        <v>13.63720485</v>
      </c>
      <c r="M72" s="18" t="n">
        <v>484.89171874</v>
      </c>
      <c r="N72" s="20" t="n">
        <v>13.43805189</v>
      </c>
      <c r="O72" s="18" t="n">
        <v>397.26229727</v>
      </c>
      <c r="P72" s="20" t="n">
        <v>19.0006931</v>
      </c>
      <c r="Q72" s="18" t="s">
        <v>182</v>
      </c>
      <c r="R72" s="20" t="s">
        <v>182</v>
      </c>
      <c r="S72" s="18" t="s">
        <v>182</v>
      </c>
      <c r="T72" s="20" t="s">
        <v>182</v>
      </c>
      <c r="U72" s="18" t="s">
        <v>182</v>
      </c>
      <c r="V72" s="20" t="s">
        <v>182</v>
      </c>
      <c r="W72" s="18" t="n">
        <v>491.02627256</v>
      </c>
      <c r="X72" s="20" t="n">
        <v>20.30051703</v>
      </c>
    </row>
    <row r="73" spans="1:24">
      <c r="A73" s="15" t="s">
        <v>248</v>
      </c>
      <c r="B73" s="17" t="n">
        <v>8249</v>
      </c>
      <c r="C73" s="18">
        <f>(244.0/B73*100)</f>
        <v/>
      </c>
      <c r="D73" s="19" t="n">
        <v>8005</v>
      </c>
      <c r="E73" s="18" t="n">
        <v>421.06290853</v>
      </c>
      <c r="F73" s="20" t="n">
        <v>4.38412334</v>
      </c>
      <c r="G73" s="18" t="n">
        <v>425.23334824</v>
      </c>
      <c r="H73" s="20" t="n">
        <v>4.84865594</v>
      </c>
      <c r="I73" s="18" t="n">
        <v>419.1486908</v>
      </c>
      <c r="J73" s="20" t="n">
        <v>3.63583354</v>
      </c>
      <c r="K73" s="18" t="n">
        <v>412.55580204</v>
      </c>
      <c r="L73" s="20" t="n">
        <v>4.29452417</v>
      </c>
      <c r="M73" s="18" t="n">
        <v>404.9768581</v>
      </c>
      <c r="N73" s="20" t="n">
        <v>5.25756573</v>
      </c>
      <c r="O73" s="18" t="n">
        <v>373.56292305</v>
      </c>
      <c r="P73" s="20" t="n">
        <v>8.33863586</v>
      </c>
      <c r="Q73" s="18" t="s">
        <v>182</v>
      </c>
      <c r="R73" s="20" t="s">
        <v>182</v>
      </c>
      <c r="S73" s="18" t="s">
        <v>182</v>
      </c>
      <c r="T73" s="20" t="s">
        <v>182</v>
      </c>
      <c r="U73" s="18" t="s">
        <v>182</v>
      </c>
      <c r="V73" s="20" t="s">
        <v>182</v>
      </c>
      <c r="W73" s="18" t="n">
        <v>372.68429998</v>
      </c>
      <c r="X73" s="20" t="n">
        <v>11.29516281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(285.0/B77*100)</f>
        <v/>
      </c>
      <c r="D77" s="19" t="n">
        <v>5777</v>
      </c>
      <c r="E77" s="18" t="n">
        <v>441.22259836</v>
      </c>
      <c r="F77" s="20" t="n">
        <v>3.26676878</v>
      </c>
      <c r="G77" s="18" t="n">
        <v>445.63265379</v>
      </c>
      <c r="H77" s="20" t="n">
        <v>4.07205066</v>
      </c>
      <c r="I77" s="18" t="n">
        <v>440.73694535</v>
      </c>
      <c r="J77" s="20" t="n">
        <v>5.65513623</v>
      </c>
      <c r="K77" s="18" t="n">
        <v>424.42033276</v>
      </c>
      <c r="L77" s="20" t="n">
        <v>4.60812794</v>
      </c>
      <c r="M77" s="18" t="n">
        <v>400.75992541</v>
      </c>
      <c r="N77" s="20" t="n">
        <v>5.4667669</v>
      </c>
      <c r="O77" s="18" t="n">
        <v>351.09429102</v>
      </c>
      <c r="P77" s="20" t="n">
        <v>14.79109672</v>
      </c>
      <c r="Q77" s="18" t="s">
        <v>182</v>
      </c>
      <c r="R77" s="20" t="s">
        <v>182</v>
      </c>
      <c r="S77" s="18" t="s">
        <v>182</v>
      </c>
      <c r="T77" s="20" t="s">
        <v>182</v>
      </c>
      <c r="U77" s="18" t="s">
        <v>182</v>
      </c>
      <c r="V77" s="20" t="s">
        <v>182</v>
      </c>
      <c r="W77" s="18" t="n">
        <v>367.85023725</v>
      </c>
      <c r="X77" s="20" t="n">
        <v>3.79330909</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335</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498.82030657</v>
      </c>
      <c r="F7" s="20" t="n">
        <v>2.05237195</v>
      </c>
      <c r="G7" s="18" t="n">
        <v>506.10311864</v>
      </c>
      <c r="H7" s="20" t="n">
        <v>2.94179311</v>
      </c>
      <c r="I7" s="18" t="n">
        <v>501.71347007</v>
      </c>
      <c r="J7" s="20" t="n">
        <v>3.56787383</v>
      </c>
      <c r="K7" s="18" t="n">
        <v>505.69659723</v>
      </c>
      <c r="L7" s="20" t="n">
        <v>4.87571357</v>
      </c>
      <c r="M7" s="18" t="n">
        <v>493.10057215</v>
      </c>
      <c r="N7" s="20" t="n">
        <v>6.40729142</v>
      </c>
      <c r="O7" s="18" t="n">
        <v>388.11866311</v>
      </c>
      <c r="P7" s="20" t="n">
        <v>15.08149247</v>
      </c>
      <c r="Q7" s="18" t="s">
        <v>182</v>
      </c>
      <c r="R7" s="20" t="s">
        <v>182</v>
      </c>
      <c r="S7" s="18" t="s">
        <v>182</v>
      </c>
      <c r="T7" s="20" t="s">
        <v>182</v>
      </c>
      <c r="U7" s="18" t="s">
        <v>182</v>
      </c>
      <c r="V7" s="20" t="s">
        <v>182</v>
      </c>
      <c r="W7" s="18" t="n">
        <v>455.43298132</v>
      </c>
      <c r="X7" s="20" t="n">
        <v>5.06894235</v>
      </c>
    </row>
    <row r="8" spans="1:24">
      <c r="A8" s="15" t="s">
        <v>183</v>
      </c>
      <c r="B8" s="17" t="n">
        <v>7007</v>
      </c>
      <c r="C8" s="18">
        <f>(169.0/B8*100)</f>
        <v/>
      </c>
      <c r="D8" s="19" t="n">
        <v>6838</v>
      </c>
      <c r="E8" s="18" t="n">
        <v>492.60448376</v>
      </c>
      <c r="F8" s="20" t="n">
        <v>3.58077356</v>
      </c>
      <c r="G8" s="18" t="n">
        <v>507.32588568</v>
      </c>
      <c r="H8" s="20" t="n">
        <v>3.92047789</v>
      </c>
      <c r="I8" s="18" t="n">
        <v>510.08571293</v>
      </c>
      <c r="J8" s="20" t="n">
        <v>3.91388615</v>
      </c>
      <c r="K8" s="18" t="n">
        <v>526.76805942</v>
      </c>
      <c r="L8" s="20" t="n">
        <v>4.95591358</v>
      </c>
      <c r="M8" s="18" t="n">
        <v>510.83762841</v>
      </c>
      <c r="N8" s="20" t="n">
        <v>6.16693141</v>
      </c>
      <c r="O8" s="18" t="n">
        <v>431.33135579</v>
      </c>
      <c r="P8" s="20" t="n">
        <v>28.63360248</v>
      </c>
      <c r="Q8" s="18" t="s">
        <v>182</v>
      </c>
      <c r="R8" s="20" t="s">
        <v>182</v>
      </c>
      <c r="S8" s="18" t="n">
        <v>301.63126691</v>
      </c>
      <c r="T8" s="20" t="n">
        <v>25.14921031</v>
      </c>
      <c r="U8" s="18" t="s">
        <v>182</v>
      </c>
      <c r="V8" s="20" t="s">
        <v>182</v>
      </c>
      <c r="W8" s="18" t="n">
        <v>425.14263634</v>
      </c>
      <c r="X8" s="20" t="n">
        <v>5.79171669</v>
      </c>
    </row>
    <row r="9" spans="1:24">
      <c r="A9" s="15" t="s">
        <v>184</v>
      </c>
      <c r="B9" s="17" t="n">
        <v>9651</v>
      </c>
      <c r="C9" s="18">
        <f>(568.0/B9*100)</f>
        <v/>
      </c>
      <c r="D9" s="19" t="n">
        <v>9083</v>
      </c>
      <c r="E9" s="18" t="n">
        <v>522.41836031</v>
      </c>
      <c r="F9" s="20" t="n">
        <v>2.71358414</v>
      </c>
      <c r="G9" s="18" t="n">
        <v>526.53669259</v>
      </c>
      <c r="H9" s="20" t="n">
        <v>3.410063</v>
      </c>
      <c r="I9" s="18" t="n">
        <v>525.91134698</v>
      </c>
      <c r="J9" s="20" t="n">
        <v>4.19572976</v>
      </c>
      <c r="K9" s="18" t="n">
        <v>520.69133832</v>
      </c>
      <c r="L9" s="20" t="n">
        <v>4.39767045</v>
      </c>
      <c r="M9" s="18" t="n">
        <v>484.58485575</v>
      </c>
      <c r="N9" s="20" t="n">
        <v>5.49892005</v>
      </c>
      <c r="O9" s="18" t="n">
        <v>434.12804464</v>
      </c>
      <c r="P9" s="20" t="n">
        <v>42.04427122</v>
      </c>
      <c r="Q9" s="18" t="s">
        <v>182</v>
      </c>
      <c r="R9" s="20" t="s">
        <v>182</v>
      </c>
      <c r="S9" s="18" t="n">
        <v>357.98454354</v>
      </c>
      <c r="T9" s="20" t="n">
        <v>11.51846445</v>
      </c>
      <c r="U9" s="18" t="s">
        <v>182</v>
      </c>
      <c r="V9" s="20" t="s">
        <v>182</v>
      </c>
      <c r="W9" s="18" t="n">
        <v>431.90953503</v>
      </c>
      <c r="X9" s="20" t="n">
        <v>5.044456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(125.0/B11*100)</f>
        <v/>
      </c>
      <c r="D11" s="19" t="n">
        <v>6928</v>
      </c>
      <c r="E11" s="18" t="n">
        <v>433.50120671</v>
      </c>
      <c r="F11" s="20" t="n">
        <v>3.22733744</v>
      </c>
      <c r="G11" s="18" t="n">
        <v>432.28856197</v>
      </c>
      <c r="H11" s="20" t="n">
        <v>3.87284303</v>
      </c>
      <c r="I11" s="18" t="n">
        <v>421.1530578</v>
      </c>
      <c r="J11" s="20" t="n">
        <v>5.11540974</v>
      </c>
      <c r="K11" s="18" t="n">
        <v>394.92461606</v>
      </c>
      <c r="L11" s="20" t="n">
        <v>6.53096171</v>
      </c>
      <c r="M11" s="18" t="n">
        <v>397.44701729</v>
      </c>
      <c r="N11" s="20" t="n">
        <v>8.54925407</v>
      </c>
      <c r="O11" s="18" t="n">
        <v>327.62067624</v>
      </c>
      <c r="P11" s="20" t="n">
        <v>23.85874784</v>
      </c>
      <c r="Q11" s="18" t="s">
        <v>182</v>
      </c>
      <c r="R11" s="20" t="s">
        <v>182</v>
      </c>
      <c r="S11" s="18" t="s">
        <v>182</v>
      </c>
      <c r="T11" s="20" t="s">
        <v>182</v>
      </c>
      <c r="U11" s="18" t="s">
        <v>182</v>
      </c>
      <c r="V11" s="20" t="s">
        <v>182</v>
      </c>
      <c r="W11" s="18" t="n">
        <v>383.01733872</v>
      </c>
      <c r="X11" s="20" t="n">
        <v>6.29959426</v>
      </c>
    </row>
    <row r="12" spans="1:24">
      <c r="A12" s="15" t="s">
        <v>187</v>
      </c>
      <c r="B12" s="17" t="n">
        <v>6894</v>
      </c>
      <c r="C12" s="18">
        <f>(127.0/B12*100)</f>
        <v/>
      </c>
      <c r="D12" s="19" t="n">
        <v>6767</v>
      </c>
      <c r="E12" s="18" t="n">
        <v>488.1438616</v>
      </c>
      <c r="F12" s="20" t="n">
        <v>3.48663424</v>
      </c>
      <c r="G12" s="18" t="n">
        <v>492.85905844</v>
      </c>
      <c r="H12" s="20" t="n">
        <v>3.58769059</v>
      </c>
      <c r="I12" s="18" t="n">
        <v>502.98903222</v>
      </c>
      <c r="J12" s="20" t="n">
        <v>3.47385471</v>
      </c>
      <c r="K12" s="18" t="n">
        <v>518.77294613</v>
      </c>
      <c r="L12" s="20" t="n">
        <v>3.9548059</v>
      </c>
      <c r="M12" s="18" t="n">
        <v>516.46665337</v>
      </c>
      <c r="N12" s="20" t="n">
        <v>5.152318</v>
      </c>
      <c r="O12" s="18" t="n">
        <v>428.30653466</v>
      </c>
      <c r="P12" s="20" t="n">
        <v>25.45177241</v>
      </c>
      <c r="Q12" s="18" t="s">
        <v>182</v>
      </c>
      <c r="R12" s="20" t="s">
        <v>182</v>
      </c>
      <c r="S12" s="18" t="n">
        <v>340.98506961</v>
      </c>
      <c r="T12" s="20" t="n">
        <v>12.52444664</v>
      </c>
      <c r="U12" s="18" t="s">
        <v>182</v>
      </c>
      <c r="V12" s="20" t="s">
        <v>182</v>
      </c>
      <c r="W12" s="18" t="n">
        <v>421.08425062</v>
      </c>
      <c r="X12" s="20" t="n">
        <v>5.59937937</v>
      </c>
    </row>
    <row r="13" spans="1:24">
      <c r="A13" s="15" t="s">
        <v>188</v>
      </c>
      <c r="B13" s="17" t="n">
        <v>7161</v>
      </c>
      <c r="C13" s="18">
        <f>(329.0/B13*100)</f>
        <v/>
      </c>
      <c r="D13" s="19" t="n">
        <v>6832</v>
      </c>
      <c r="E13" s="18" t="n">
        <v>514.60189008</v>
      </c>
      <c r="F13" s="20" t="n">
        <v>4.46907304</v>
      </c>
      <c r="G13" s="18" t="n">
        <v>519.6491507</v>
      </c>
      <c r="H13" s="20" t="n">
        <v>3.83360727</v>
      </c>
      <c r="I13" s="18" t="n">
        <v>527.20522506</v>
      </c>
      <c r="J13" s="20" t="n">
        <v>3.14486564</v>
      </c>
      <c r="K13" s="18" t="n">
        <v>529.25451492</v>
      </c>
      <c r="L13" s="20" t="n">
        <v>3.40635719</v>
      </c>
      <c r="M13" s="18" t="n">
        <v>513.65218834</v>
      </c>
      <c r="N13" s="20" t="n">
        <v>4.1311795</v>
      </c>
      <c r="O13" s="18" t="n">
        <v>403.46505939</v>
      </c>
      <c r="P13" s="20" t="n">
        <v>16.7949963</v>
      </c>
      <c r="Q13" s="18" t="s">
        <v>182</v>
      </c>
      <c r="R13" s="20" t="s">
        <v>182</v>
      </c>
      <c r="S13" s="18" t="n">
        <v>447.51533769</v>
      </c>
      <c r="T13" s="20" t="n">
        <v>5.97365007</v>
      </c>
      <c r="U13" s="18" t="s">
        <v>182</v>
      </c>
      <c r="V13" s="20" t="s">
        <v>182</v>
      </c>
      <c r="W13" s="18" t="n">
        <v>435.10242018</v>
      </c>
      <c r="X13" s="20" t="n">
        <v>5.21613257</v>
      </c>
    </row>
    <row r="14" spans="1:24">
      <c r="A14" s="15" t="s">
        <v>189</v>
      </c>
      <c r="B14" s="17" t="n">
        <v>5587</v>
      </c>
      <c r="C14" s="18">
        <f>(197.0/B14*100)</f>
        <v/>
      </c>
      <c r="D14" s="19" t="n">
        <v>5390</v>
      </c>
      <c r="E14" s="18" t="n">
        <v>512.77483322</v>
      </c>
      <c r="F14" s="20" t="n">
        <v>3.54584345</v>
      </c>
      <c r="G14" s="18" t="n">
        <v>512.83855332</v>
      </c>
      <c r="H14" s="20" t="n">
        <v>4.46794255</v>
      </c>
      <c r="I14" s="18" t="n">
        <v>514.28437764</v>
      </c>
      <c r="J14" s="20" t="n">
        <v>3.72482944</v>
      </c>
      <c r="K14" s="18" t="n">
        <v>529.65717862</v>
      </c>
      <c r="L14" s="20" t="n">
        <v>3.19236542</v>
      </c>
      <c r="M14" s="18" t="n">
        <v>529.45905982</v>
      </c>
      <c r="N14" s="20" t="n">
        <v>3.08070931</v>
      </c>
      <c r="O14" s="18" t="n">
        <v>422.7798821</v>
      </c>
      <c r="P14" s="20" t="n">
        <v>14.90176457</v>
      </c>
      <c r="Q14" s="18" t="s">
        <v>182</v>
      </c>
      <c r="R14" s="20" t="s">
        <v>182</v>
      </c>
      <c r="S14" s="18" t="s">
        <v>182</v>
      </c>
      <c r="T14" s="20" t="s">
        <v>182</v>
      </c>
      <c r="U14" s="18" t="s">
        <v>182</v>
      </c>
      <c r="V14" s="20" t="s">
        <v>182</v>
      </c>
      <c r="W14" s="18" t="n">
        <v>464.04953427</v>
      </c>
      <c r="X14" s="20" t="n">
        <v>8.629030459999999</v>
      </c>
    </row>
    <row r="15" spans="1:24">
      <c r="A15" s="15" t="s">
        <v>190</v>
      </c>
      <c r="B15" s="17" t="n">
        <v>5882</v>
      </c>
      <c r="C15" s="18">
        <f>(151.0/B15*100)</f>
        <v/>
      </c>
      <c r="D15" s="19" t="n">
        <v>5731</v>
      </c>
      <c r="E15" s="18" t="n">
        <v>519.03735041</v>
      </c>
      <c r="F15" s="20" t="n">
        <v>2.63967797</v>
      </c>
      <c r="G15" s="18" t="n">
        <v>519.16461001</v>
      </c>
      <c r="H15" s="20" t="n">
        <v>3.22119753</v>
      </c>
      <c r="I15" s="18" t="n">
        <v>516.13395503</v>
      </c>
      <c r="J15" s="20" t="n">
        <v>3.82014583</v>
      </c>
      <c r="K15" s="18" t="n">
        <v>507.17529284</v>
      </c>
      <c r="L15" s="20" t="n">
        <v>5.32446683</v>
      </c>
      <c r="M15" s="18" t="n">
        <v>496.2311668</v>
      </c>
      <c r="N15" s="20" t="n">
        <v>7.09868494</v>
      </c>
      <c r="O15" s="18" t="n">
        <v>390.64671061</v>
      </c>
      <c r="P15" s="20" t="n">
        <v>25.21597104</v>
      </c>
      <c r="Q15" s="18" t="s">
        <v>182</v>
      </c>
      <c r="R15" s="20" t="s">
        <v>182</v>
      </c>
      <c r="S15" s="18" t="n">
        <v>368.85220715</v>
      </c>
      <c r="T15" s="20" t="n">
        <v>14.5875493</v>
      </c>
      <c r="U15" s="18" t="s">
        <v>182</v>
      </c>
      <c r="V15" s="20" t="s">
        <v>182</v>
      </c>
      <c r="W15" s="18" t="n">
        <v>451.73339206</v>
      </c>
      <c r="X15" s="20" t="n">
        <v>6.40744065</v>
      </c>
    </row>
    <row r="16" spans="1:24">
      <c r="A16" s="15" t="s">
        <v>191</v>
      </c>
      <c r="B16" s="17" t="n">
        <v>6108</v>
      </c>
      <c r="C16" s="18">
        <f>(264.0/B16*100)</f>
        <v/>
      </c>
      <c r="D16" s="19" t="n">
        <v>5844</v>
      </c>
      <c r="E16" s="18" t="n">
        <v>505.93458404</v>
      </c>
      <c r="F16" s="20" t="n">
        <v>3.46124254</v>
      </c>
      <c r="G16" s="18" t="n">
        <v>519.23237733</v>
      </c>
      <c r="H16" s="20" t="n">
        <v>4.13920195</v>
      </c>
      <c r="I16" s="18" t="n">
        <v>515.92515423</v>
      </c>
      <c r="J16" s="20" t="n">
        <v>3.31216817</v>
      </c>
      <c r="K16" s="18" t="n">
        <v>500.19303457</v>
      </c>
      <c r="L16" s="20" t="n">
        <v>4.37570749</v>
      </c>
      <c r="M16" s="18" t="n">
        <v>477.37715415</v>
      </c>
      <c r="N16" s="20" t="n">
        <v>6.37352518</v>
      </c>
      <c r="O16" s="18" t="n">
        <v>357.17090442</v>
      </c>
      <c r="P16" s="20" t="n">
        <v>17.03892866</v>
      </c>
      <c r="Q16" s="18" t="s">
        <v>182</v>
      </c>
      <c r="R16" s="20" t="s">
        <v>182</v>
      </c>
      <c r="S16" s="18" t="s">
        <v>182</v>
      </c>
      <c r="T16" s="20" t="s">
        <v>182</v>
      </c>
      <c r="U16" s="18" t="s">
        <v>182</v>
      </c>
      <c r="V16" s="20" t="s">
        <v>182</v>
      </c>
      <c r="W16" s="18" t="n">
        <v>410.92628629</v>
      </c>
      <c r="X16" s="20" t="n">
        <v>5.77051345</v>
      </c>
    </row>
    <row r="17" spans="1:24">
      <c r="A17" s="15" t="s">
        <v>192</v>
      </c>
      <c r="B17" s="17" t="n">
        <v>6504</v>
      </c>
      <c r="C17" s="18">
        <f>(794.0/B17*100)</f>
        <v/>
      </c>
      <c r="D17" s="19" t="n">
        <v>5710</v>
      </c>
      <c r="E17" s="18" t="n">
        <v>516.81294895</v>
      </c>
      <c r="F17" s="20" t="n">
        <v>2.96184067</v>
      </c>
      <c r="G17" s="18" t="n">
        <v>515.67572089</v>
      </c>
      <c r="H17" s="20" t="n">
        <v>5.50731497</v>
      </c>
      <c r="I17" s="18" t="n">
        <v>504.4460908</v>
      </c>
      <c r="J17" s="20" t="n">
        <v>5.25396205</v>
      </c>
      <c r="K17" s="18" t="n">
        <v>535.11915512</v>
      </c>
      <c r="L17" s="20" t="n">
        <v>5.87745996</v>
      </c>
      <c r="M17" s="18" t="n">
        <v>522.3506869300001</v>
      </c>
      <c r="N17" s="20" t="n">
        <v>7.97078459</v>
      </c>
      <c r="O17" s="18" t="s">
        <v>182</v>
      </c>
      <c r="P17" s="20" t="s">
        <v>182</v>
      </c>
      <c r="Q17" s="18" t="s">
        <v>182</v>
      </c>
      <c r="R17" s="20" t="s">
        <v>182</v>
      </c>
      <c r="S17" s="18" t="n">
        <v>362.96139732</v>
      </c>
      <c r="T17" s="20" t="n">
        <v>12.64520278</v>
      </c>
      <c r="U17" s="18" t="s">
        <v>182</v>
      </c>
      <c r="V17" s="20" t="s">
        <v>182</v>
      </c>
      <c r="W17" s="18" t="n">
        <v>444.73971631</v>
      </c>
      <c r="X17" s="20" t="n">
        <v>6.91929555</v>
      </c>
    </row>
    <row r="18" spans="1:24">
      <c r="A18" s="15" t="s">
        <v>193</v>
      </c>
      <c r="B18" s="17" t="n">
        <v>5532</v>
      </c>
      <c r="C18" s="18">
        <f>(40.0/B18*100)</f>
        <v/>
      </c>
      <c r="D18" s="19" t="n">
        <v>5492</v>
      </c>
      <c r="E18" s="18" t="n">
        <v>478.35405859</v>
      </c>
      <c r="F18" s="20" t="n">
        <v>3.16632816</v>
      </c>
      <c r="G18" s="18" t="n">
        <v>450.59642034</v>
      </c>
      <c r="H18" s="20" t="n">
        <v>5.1010017</v>
      </c>
      <c r="I18" s="18" t="n">
        <v>441.74992864</v>
      </c>
      <c r="J18" s="20" t="n">
        <v>6.68573143</v>
      </c>
      <c r="K18" s="18" t="n">
        <v>438.29613151</v>
      </c>
      <c r="L18" s="20" t="n">
        <v>6.32909696</v>
      </c>
      <c r="M18" s="18" t="n">
        <v>426.47517542</v>
      </c>
      <c r="N18" s="20" t="n">
        <v>7.08952816</v>
      </c>
      <c r="O18" s="18" t="n">
        <v>358.73236946</v>
      </c>
      <c r="P18" s="20" t="n">
        <v>16.39771243</v>
      </c>
      <c r="Q18" s="18" t="s">
        <v>182</v>
      </c>
      <c r="R18" s="20" t="s">
        <v>182</v>
      </c>
      <c r="S18" s="18" t="s">
        <v>182</v>
      </c>
      <c r="T18" s="20" t="s">
        <v>182</v>
      </c>
      <c r="U18" s="18" t="s">
        <v>182</v>
      </c>
      <c r="V18" s="20" t="s">
        <v>182</v>
      </c>
      <c r="W18" s="18" t="n">
        <v>397.30909578</v>
      </c>
      <c r="X18" s="20" t="n">
        <v>6.57184423</v>
      </c>
    </row>
    <row r="19" spans="1:24">
      <c r="A19" s="15" t="s">
        <v>194</v>
      </c>
      <c r="B19" s="17" t="n">
        <v>5658</v>
      </c>
      <c r="C19" s="18">
        <f>(154.0/B19*100)</f>
        <v/>
      </c>
      <c r="D19" s="19" t="n">
        <v>5504</v>
      </c>
      <c r="E19" s="18" t="n">
        <v>491.23456746</v>
      </c>
      <c r="F19" s="20" t="n">
        <v>3.70027602</v>
      </c>
      <c r="G19" s="18" t="n">
        <v>487.6963523</v>
      </c>
      <c r="H19" s="20" t="n">
        <v>4.51251777</v>
      </c>
      <c r="I19" s="18" t="n">
        <v>483.62655261</v>
      </c>
      <c r="J19" s="20" t="n">
        <v>3.98808932</v>
      </c>
      <c r="K19" s="18" t="n">
        <v>476.72491778</v>
      </c>
      <c r="L19" s="20" t="n">
        <v>6.05781361</v>
      </c>
      <c r="M19" s="18" t="n">
        <v>458.10716819</v>
      </c>
      <c r="N19" s="20" t="n">
        <v>8.1972343</v>
      </c>
      <c r="O19" s="18" t="n">
        <v>385.76858232</v>
      </c>
      <c r="P19" s="20" t="n">
        <v>18.33358349</v>
      </c>
      <c r="Q19" s="18" t="s">
        <v>182</v>
      </c>
      <c r="R19" s="20" t="s">
        <v>182</v>
      </c>
      <c r="S19" s="18" t="s">
        <v>182</v>
      </c>
      <c r="T19" s="20" t="s">
        <v>182</v>
      </c>
      <c r="U19" s="18" t="s">
        <v>182</v>
      </c>
      <c r="V19" s="20" t="s">
        <v>182</v>
      </c>
      <c r="W19" s="18" t="n">
        <v>395.93949047</v>
      </c>
      <c r="X19" s="20" t="n">
        <v>6.53090409</v>
      </c>
    </row>
    <row r="20" spans="1:24">
      <c r="A20" s="15" t="s">
        <v>195</v>
      </c>
      <c r="B20" s="17" t="n">
        <v>3371</v>
      </c>
      <c r="C20" s="18">
        <f>(81.0/B20*100)</f>
        <v/>
      </c>
      <c r="D20" s="19" t="n">
        <v>3290</v>
      </c>
      <c r="E20" s="18" t="n">
        <v>504.91162463</v>
      </c>
      <c r="F20" s="20" t="n">
        <v>2.70166766</v>
      </c>
      <c r="G20" s="18" t="n">
        <v>491.62232579</v>
      </c>
      <c r="H20" s="20" t="n">
        <v>4.35253658</v>
      </c>
      <c r="I20" s="18" t="n">
        <v>474.4737835</v>
      </c>
      <c r="J20" s="20" t="n">
        <v>4.85339251</v>
      </c>
      <c r="K20" s="18" t="n">
        <v>474.42258383</v>
      </c>
      <c r="L20" s="20" t="n">
        <v>6.55976984</v>
      </c>
      <c r="M20" s="18" t="n">
        <v>452.9309045</v>
      </c>
      <c r="N20" s="20" t="n">
        <v>9.940231839999999</v>
      </c>
      <c r="O20" s="18" t="s">
        <v>182</v>
      </c>
      <c r="P20" s="20" t="s">
        <v>182</v>
      </c>
      <c r="Q20" s="18" t="s">
        <v>182</v>
      </c>
      <c r="R20" s="20" t="s">
        <v>182</v>
      </c>
      <c r="S20" s="18" t="s">
        <v>182</v>
      </c>
      <c r="T20" s="20" t="s">
        <v>182</v>
      </c>
      <c r="U20" s="18" t="s">
        <v>182</v>
      </c>
      <c r="V20" s="20" t="s">
        <v>182</v>
      </c>
      <c r="W20" s="18" t="n">
        <v>422.76717638</v>
      </c>
      <c r="X20" s="20" t="n">
        <v>9.32809636</v>
      </c>
    </row>
    <row r="21" spans="1:24">
      <c r="A21" s="15" t="s">
        <v>196</v>
      </c>
      <c r="B21" s="17" t="n">
        <v>5741</v>
      </c>
      <c r="C21" s="18">
        <f>(81.0/B21*100)</f>
        <v/>
      </c>
      <c r="D21" s="19" t="n">
        <v>5660</v>
      </c>
      <c r="E21" s="18" t="n">
        <v>508.16963159</v>
      </c>
      <c r="F21" s="20" t="n">
        <v>2.12515849</v>
      </c>
      <c r="G21" s="18" t="n">
        <v>516.86797334</v>
      </c>
      <c r="H21" s="20" t="n">
        <v>3.18816284</v>
      </c>
      <c r="I21" s="18" t="n">
        <v>487.61508527</v>
      </c>
      <c r="J21" s="20" t="n">
        <v>4.89175651</v>
      </c>
      <c r="K21" s="18" t="n">
        <v>460.31974909</v>
      </c>
      <c r="L21" s="20" t="n">
        <v>9.75323564</v>
      </c>
      <c r="M21" s="18" t="n">
        <v>430.15118186</v>
      </c>
      <c r="N21" s="20" t="n">
        <v>9.41977099</v>
      </c>
      <c r="O21" s="18" t="n">
        <v>424.8487347</v>
      </c>
      <c r="P21" s="20" t="n">
        <v>29.04056888</v>
      </c>
      <c r="Q21" s="18" t="s">
        <v>182</v>
      </c>
      <c r="R21" s="20" t="s">
        <v>182</v>
      </c>
      <c r="S21" s="18" t="s">
        <v>182</v>
      </c>
      <c r="T21" s="20" t="s">
        <v>182</v>
      </c>
      <c r="U21" s="18" t="s">
        <v>182</v>
      </c>
      <c r="V21" s="20" t="s">
        <v>182</v>
      </c>
      <c r="W21" s="18" t="n">
        <v>449.84055299</v>
      </c>
      <c r="X21" s="20" t="n">
        <v>6.99774072</v>
      </c>
    </row>
    <row r="22" spans="1:24">
      <c r="A22" s="15" t="s">
        <v>197</v>
      </c>
      <c r="B22" s="17" t="n">
        <v>6598</v>
      </c>
      <c r="C22" s="18">
        <f>(102.0/B22*100)</f>
        <v/>
      </c>
      <c r="D22" s="19" t="n">
        <v>6496</v>
      </c>
      <c r="E22" s="18" t="n">
        <v>489.29311335</v>
      </c>
      <c r="F22" s="20" t="n">
        <v>5.62687072</v>
      </c>
      <c r="G22" s="18" t="n">
        <v>468.16993721</v>
      </c>
      <c r="H22" s="20" t="n">
        <v>4.98798475</v>
      </c>
      <c r="I22" s="18" t="n">
        <v>474.06406662</v>
      </c>
      <c r="J22" s="20" t="n">
        <v>5.43878806</v>
      </c>
      <c r="K22" s="18" t="n">
        <v>492.26803173</v>
      </c>
      <c r="L22" s="20" t="n">
        <v>5.92020478</v>
      </c>
      <c r="M22" s="18" t="n">
        <v>491.8845571</v>
      </c>
      <c r="N22" s="20" t="n">
        <v>5.73368695</v>
      </c>
      <c r="O22" s="18" t="n">
        <v>353.48150344</v>
      </c>
      <c r="P22" s="20" t="n">
        <v>10.04320883</v>
      </c>
      <c r="Q22" s="18" t="s">
        <v>182</v>
      </c>
      <c r="R22" s="20" t="s">
        <v>182</v>
      </c>
      <c r="S22" s="18" t="n">
        <v>465.3184081</v>
      </c>
      <c r="T22" s="20" t="n">
        <v>9.52311205</v>
      </c>
      <c r="U22" s="18" t="s">
        <v>182</v>
      </c>
      <c r="V22" s="20" t="s">
        <v>182</v>
      </c>
      <c r="W22" s="18" t="n">
        <v>389.72697752</v>
      </c>
      <c r="X22" s="20" t="n">
        <v>7.13346242</v>
      </c>
    </row>
    <row r="23" spans="1:24">
      <c r="A23" s="15" t="s">
        <v>198</v>
      </c>
      <c r="B23" s="17" t="n">
        <v>11583</v>
      </c>
      <c r="C23" s="18">
        <f>(522.0/B23*100)</f>
        <v/>
      </c>
      <c r="D23" s="19" t="n">
        <v>11061</v>
      </c>
      <c r="E23" s="18" t="n">
        <v>485.46651578</v>
      </c>
      <c r="F23" s="20" t="n">
        <v>3.34769949</v>
      </c>
      <c r="G23" s="18" t="n">
        <v>506.94438635</v>
      </c>
      <c r="H23" s="20" t="n">
        <v>3.98705567</v>
      </c>
      <c r="I23" s="18" t="n">
        <v>510.45566771</v>
      </c>
      <c r="J23" s="20" t="n">
        <v>4.20772604</v>
      </c>
      <c r="K23" s="18" t="n">
        <v>488.79073105</v>
      </c>
      <c r="L23" s="20" t="n">
        <v>4.84691658</v>
      </c>
      <c r="M23" s="18" t="n">
        <v>480.1430067</v>
      </c>
      <c r="N23" s="20" t="n">
        <v>6.3196287</v>
      </c>
      <c r="O23" s="18" t="n">
        <v>458.71026959</v>
      </c>
      <c r="P23" s="20" t="n">
        <v>19.55759787</v>
      </c>
      <c r="Q23" s="18" t="s">
        <v>182</v>
      </c>
      <c r="R23" s="20" t="s">
        <v>182</v>
      </c>
      <c r="S23" s="18" t="s">
        <v>182</v>
      </c>
      <c r="T23" s="20" t="s">
        <v>182</v>
      </c>
      <c r="U23" s="18" t="s">
        <v>182</v>
      </c>
      <c r="V23" s="20" t="s">
        <v>182</v>
      </c>
      <c r="W23" s="18" t="n">
        <v>433.25074355</v>
      </c>
      <c r="X23" s="20" t="n">
        <v>5.55705483</v>
      </c>
    </row>
    <row r="24" spans="1:24">
      <c r="A24" s="15" t="s">
        <v>199</v>
      </c>
      <c r="B24" s="17" t="n">
        <v>6647</v>
      </c>
      <c r="C24" s="18">
        <f>(20.0/B24*100)</f>
        <v/>
      </c>
      <c r="D24" s="19" t="n">
        <v>6627</v>
      </c>
      <c r="E24" s="18" t="n">
        <v>534.78663518</v>
      </c>
      <c r="F24" s="20" t="n">
        <v>2.71791666</v>
      </c>
      <c r="G24" s="18" t="n">
        <v>543.29882575</v>
      </c>
      <c r="H24" s="20" t="n">
        <v>5.61806742</v>
      </c>
      <c r="I24" s="18" t="n">
        <v>532.48232978</v>
      </c>
      <c r="J24" s="20" t="n">
        <v>14.88350297</v>
      </c>
      <c r="K24" s="18" t="n">
        <v>527.17577567</v>
      </c>
      <c r="L24" s="20" t="n">
        <v>19.79099752</v>
      </c>
      <c r="M24" s="18" t="n">
        <v>507.54683214</v>
      </c>
      <c r="N24" s="20" t="n">
        <v>18.47091156</v>
      </c>
      <c r="O24" s="18" t="n">
        <v>437.355754</v>
      </c>
      <c r="P24" s="20" t="n">
        <v>17.09724105</v>
      </c>
      <c r="Q24" s="18" t="s">
        <v>182</v>
      </c>
      <c r="R24" s="20" t="s">
        <v>182</v>
      </c>
      <c r="S24" s="18" t="s">
        <v>182</v>
      </c>
      <c r="T24" s="20" t="s">
        <v>182</v>
      </c>
      <c r="U24" s="18" t="s">
        <v>182</v>
      </c>
      <c r="V24" s="20" t="s">
        <v>182</v>
      </c>
      <c r="W24" s="18" t="n">
        <v>438.37154493</v>
      </c>
      <c r="X24" s="20" t="n">
        <v>14.02298471</v>
      </c>
    </row>
    <row r="25" spans="1:24">
      <c r="A25" s="15" t="s">
        <v>200</v>
      </c>
      <c r="B25" s="17" t="n">
        <v>5581</v>
      </c>
      <c r="C25" s="18">
        <f>(28.0/B25*100)</f>
        <v/>
      </c>
      <c r="D25" s="19" t="n">
        <v>5553</v>
      </c>
      <c r="E25" s="18" t="n">
        <v>522.10602364</v>
      </c>
      <c r="F25" s="20" t="n">
        <v>4.13153723</v>
      </c>
      <c r="G25" s="18" t="n">
        <v>535.88331874</v>
      </c>
      <c r="H25" s="20" t="n">
        <v>4.54829815</v>
      </c>
      <c r="I25" s="18" t="n">
        <v>515.77209472</v>
      </c>
      <c r="J25" s="20" t="n">
        <v>5.15474732</v>
      </c>
      <c r="K25" s="18" t="n">
        <v>527.6693635300001</v>
      </c>
      <c r="L25" s="20" t="n">
        <v>7.60994805</v>
      </c>
      <c r="M25" s="18" t="n">
        <v>511.54174534</v>
      </c>
      <c r="N25" s="20" t="n">
        <v>12.71863042</v>
      </c>
      <c r="O25" s="18" t="n">
        <v>392.05635972</v>
      </c>
      <c r="P25" s="20" t="n">
        <v>35.90323828</v>
      </c>
      <c r="Q25" s="18" t="s">
        <v>182</v>
      </c>
      <c r="R25" s="20" t="s">
        <v>182</v>
      </c>
      <c r="S25" s="18" t="s">
        <v>182</v>
      </c>
      <c r="T25" s="20" t="s">
        <v>182</v>
      </c>
      <c r="U25" s="18" t="s">
        <v>182</v>
      </c>
      <c r="V25" s="20" t="s">
        <v>182</v>
      </c>
      <c r="W25" s="18" t="n">
        <v>483.05157495</v>
      </c>
      <c r="X25" s="20" t="n">
        <v>21.0077675</v>
      </c>
    </row>
    <row r="26" spans="1:24">
      <c r="A26" s="15" t="s">
        <v>201</v>
      </c>
      <c r="B26" s="17" t="n">
        <v>4869</v>
      </c>
      <c r="C26" s="18">
        <f>(102.0/B26*100)</f>
        <v/>
      </c>
      <c r="D26" s="19" t="n">
        <v>4767</v>
      </c>
      <c r="E26" s="18" t="n">
        <v>493.14040831</v>
      </c>
      <c r="F26" s="20" t="n">
        <v>3.23412418</v>
      </c>
      <c r="G26" s="18" t="n">
        <v>474.84709233</v>
      </c>
      <c r="H26" s="20" t="n">
        <v>4.03151968</v>
      </c>
      <c r="I26" s="18" t="n">
        <v>476.85852324</v>
      </c>
      <c r="J26" s="20" t="n">
        <v>3.34348188</v>
      </c>
      <c r="K26" s="18" t="n">
        <v>487.11687466</v>
      </c>
      <c r="L26" s="20" t="n">
        <v>3.28134516</v>
      </c>
      <c r="M26" s="18" t="n">
        <v>490.69295044</v>
      </c>
      <c r="N26" s="20" t="n">
        <v>3.6969012</v>
      </c>
      <c r="O26" s="18" t="s">
        <v>182</v>
      </c>
      <c r="P26" s="20" t="s">
        <v>182</v>
      </c>
      <c r="Q26" s="18" t="s">
        <v>182</v>
      </c>
      <c r="R26" s="20" t="s">
        <v>182</v>
      </c>
      <c r="S26" s="18" t="s">
        <v>182</v>
      </c>
      <c r="T26" s="20" t="s">
        <v>182</v>
      </c>
      <c r="U26" s="18" t="s">
        <v>182</v>
      </c>
      <c r="V26" s="20" t="s">
        <v>182</v>
      </c>
      <c r="W26" s="18" t="n">
        <v>427.01859889</v>
      </c>
      <c r="X26" s="20" t="n">
        <v>8.424726059999999</v>
      </c>
    </row>
    <row r="27" spans="1:24">
      <c r="A27" s="15" t="s">
        <v>202</v>
      </c>
      <c r="B27" s="17" t="n">
        <v>5299</v>
      </c>
      <c r="C27" s="18">
        <f>(186.0/B27*100)</f>
        <v/>
      </c>
      <c r="D27" s="19" t="n">
        <v>5113</v>
      </c>
      <c r="E27" s="18" t="n">
        <v>510.77338243</v>
      </c>
      <c r="F27" s="20" t="n">
        <v>2.24494564</v>
      </c>
      <c r="G27" s="18" t="n">
        <v>497.6786869</v>
      </c>
      <c r="H27" s="20" t="n">
        <v>3.82275934</v>
      </c>
      <c r="I27" s="18" t="n">
        <v>480.16914065</v>
      </c>
      <c r="J27" s="20" t="n">
        <v>4.20496226</v>
      </c>
      <c r="K27" s="18" t="n">
        <v>470.34286046</v>
      </c>
      <c r="L27" s="20" t="n">
        <v>5.57839487</v>
      </c>
      <c r="M27" s="18" t="n">
        <v>460.80410956</v>
      </c>
      <c r="N27" s="20" t="n">
        <v>6.40724825</v>
      </c>
      <c r="O27" s="18" t="n">
        <v>433.74807221</v>
      </c>
      <c r="P27" s="20" t="n">
        <v>14.3856779</v>
      </c>
      <c r="Q27" s="18" t="s">
        <v>182</v>
      </c>
      <c r="R27" s="20" t="s">
        <v>182</v>
      </c>
      <c r="S27" s="18" t="s">
        <v>182</v>
      </c>
      <c r="T27" s="20" t="s">
        <v>182</v>
      </c>
      <c r="U27" s="18" t="s">
        <v>182</v>
      </c>
      <c r="V27" s="20" t="s">
        <v>182</v>
      </c>
      <c r="W27" s="18" t="n">
        <v>420.90694673</v>
      </c>
      <c r="X27" s="20" t="n">
        <v>3.86151859</v>
      </c>
    </row>
    <row r="28" spans="1:24">
      <c r="A28" s="15" t="s">
        <v>203</v>
      </c>
      <c r="B28" s="17" t="n">
        <v>7568</v>
      </c>
      <c r="C28" s="18">
        <f>(135.0/B28*100)</f>
        <v/>
      </c>
      <c r="D28" s="19" t="n">
        <v>7433</v>
      </c>
      <c r="E28" s="18" t="n">
        <v>409.35047536</v>
      </c>
      <c r="F28" s="20" t="n">
        <v>2.46762635</v>
      </c>
      <c r="G28" s="18" t="n">
        <v>419.70646398</v>
      </c>
      <c r="H28" s="20" t="n">
        <v>3.84666385</v>
      </c>
      <c r="I28" s="18" t="n">
        <v>423.35372484</v>
      </c>
      <c r="J28" s="20" t="n">
        <v>4.35196149</v>
      </c>
      <c r="K28" s="18" t="n">
        <v>402.34044714</v>
      </c>
      <c r="L28" s="20" t="n">
        <v>4.78620123</v>
      </c>
      <c r="M28" s="18" t="n">
        <v>408.14198314</v>
      </c>
      <c r="N28" s="20" t="n">
        <v>7.21336773</v>
      </c>
      <c r="O28" s="18" t="n">
        <v>331.61953229</v>
      </c>
      <c r="P28" s="20" t="n">
        <v>9.41278149</v>
      </c>
      <c r="Q28" s="18" t="s">
        <v>182</v>
      </c>
      <c r="R28" s="20" t="s">
        <v>182</v>
      </c>
      <c r="S28" s="18" t="s">
        <v>182</v>
      </c>
      <c r="T28" s="20" t="s">
        <v>182</v>
      </c>
      <c r="U28" s="18" t="s">
        <v>182</v>
      </c>
      <c r="V28" s="20" t="s">
        <v>182</v>
      </c>
      <c r="W28" s="18" t="n">
        <v>362.40904675</v>
      </c>
      <c r="X28" s="20" t="n">
        <v>7.19778973</v>
      </c>
    </row>
    <row r="29" spans="1:24">
      <c r="A29" s="15" t="s">
        <v>204</v>
      </c>
      <c r="B29" s="17" t="n">
        <v>5385</v>
      </c>
      <c r="C29" s="18">
        <f>(37.0/B29*100)</f>
        <v/>
      </c>
      <c r="D29" s="19" t="n">
        <v>5348</v>
      </c>
      <c r="E29" s="18" t="n">
        <v>493.8515136</v>
      </c>
      <c r="F29" s="20" t="n">
        <v>4.37776274</v>
      </c>
      <c r="G29" s="18" t="n">
        <v>514.20233848</v>
      </c>
      <c r="H29" s="20" t="n">
        <v>4.56767102</v>
      </c>
      <c r="I29" s="18" t="n">
        <v>514.42151062</v>
      </c>
      <c r="J29" s="20" t="n">
        <v>3.2757447</v>
      </c>
      <c r="K29" s="18" t="n">
        <v>536.01081813</v>
      </c>
      <c r="L29" s="20" t="n">
        <v>3.3067014</v>
      </c>
      <c r="M29" s="18" t="n">
        <v>534.33439905</v>
      </c>
      <c r="N29" s="20" t="n">
        <v>3.95796531</v>
      </c>
      <c r="O29" s="18" t="n">
        <v>388.67614524</v>
      </c>
      <c r="P29" s="20" t="n">
        <v>42.43001082</v>
      </c>
      <c r="Q29" s="18" t="s">
        <v>182</v>
      </c>
      <c r="R29" s="20" t="s">
        <v>182</v>
      </c>
      <c r="S29" s="18" t="n">
        <v>335.3902018</v>
      </c>
      <c r="T29" s="20" t="n">
        <v>12.1685767</v>
      </c>
      <c r="U29" s="18" t="s">
        <v>182</v>
      </c>
      <c r="V29" s="20" t="s">
        <v>182</v>
      </c>
      <c r="W29" s="18" t="n">
        <v>427.03389594</v>
      </c>
      <c r="X29" s="20" t="n">
        <v>12.46296878</v>
      </c>
    </row>
    <row r="30" spans="1:24">
      <c r="A30" s="15" t="s">
        <v>205</v>
      </c>
      <c r="B30" s="17" t="n">
        <v>4520</v>
      </c>
      <c r="C30" s="18">
        <f>(577.0/B30*100)</f>
        <v/>
      </c>
      <c r="D30" s="19" t="n">
        <v>3943</v>
      </c>
      <c r="E30" s="18" t="n">
        <v>506.72708234</v>
      </c>
      <c r="F30" s="20" t="n">
        <v>3.38720116</v>
      </c>
      <c r="G30" s="18" t="n">
        <v>514.64927699</v>
      </c>
      <c r="H30" s="20" t="n">
        <v>3.58779307</v>
      </c>
      <c r="I30" s="18" t="n">
        <v>495.97975834</v>
      </c>
      <c r="J30" s="20" t="n">
        <v>4.48905305</v>
      </c>
      <c r="K30" s="18" t="n">
        <v>493.90748867</v>
      </c>
      <c r="L30" s="20" t="n">
        <v>5.26966017</v>
      </c>
      <c r="M30" s="18" t="n">
        <v>468.98977479</v>
      </c>
      <c r="N30" s="20" t="n">
        <v>8.61106296</v>
      </c>
      <c r="O30" s="18" t="n">
        <v>416.62079913</v>
      </c>
      <c r="P30" s="20" t="n">
        <v>23.35845308</v>
      </c>
      <c r="Q30" s="18" t="s">
        <v>182</v>
      </c>
      <c r="R30" s="20" t="s">
        <v>182</v>
      </c>
      <c r="S30" s="18" t="s">
        <v>182</v>
      </c>
      <c r="T30" s="20" t="s">
        <v>182</v>
      </c>
      <c r="U30" s="18" t="s">
        <v>182</v>
      </c>
      <c r="V30" s="20" t="s">
        <v>182</v>
      </c>
      <c r="W30" s="18" t="n">
        <v>436.40993239</v>
      </c>
      <c r="X30" s="20" t="n">
        <v>6.79968843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(17.0/B32*100)</f>
        <v/>
      </c>
      <c r="D32" s="19" t="n">
        <v>4461</v>
      </c>
      <c r="E32" s="18" t="n">
        <v>516.1732580300001</v>
      </c>
      <c r="F32" s="20" t="n">
        <v>3.25308502</v>
      </c>
      <c r="G32" s="18" t="n">
        <v>504.88300416</v>
      </c>
      <c r="H32" s="20" t="n">
        <v>4.06227912</v>
      </c>
      <c r="I32" s="18" t="n">
        <v>500.04342558</v>
      </c>
      <c r="J32" s="20" t="n">
        <v>4.51167434</v>
      </c>
      <c r="K32" s="18" t="n">
        <v>506.79878662</v>
      </c>
      <c r="L32" s="20" t="n">
        <v>5.01753392</v>
      </c>
      <c r="M32" s="18" t="n">
        <v>493.72345836</v>
      </c>
      <c r="N32" s="20" t="n">
        <v>5.18921349</v>
      </c>
      <c r="O32" s="18" t="n">
        <v>459.37468581</v>
      </c>
      <c r="P32" s="20" t="n">
        <v>28.13902873</v>
      </c>
      <c r="Q32" s="18" t="s">
        <v>182</v>
      </c>
      <c r="R32" s="20" t="s">
        <v>182</v>
      </c>
      <c r="S32" s="18" t="s">
        <v>182</v>
      </c>
      <c r="T32" s="20" t="s">
        <v>182</v>
      </c>
      <c r="U32" s="18" t="s">
        <v>182</v>
      </c>
      <c r="V32" s="20" t="s">
        <v>182</v>
      </c>
      <c r="W32" s="18" t="n">
        <v>438.73021798</v>
      </c>
      <c r="X32" s="20" t="n">
        <v>8.70410603</v>
      </c>
    </row>
    <row r="33" spans="1:24">
      <c r="A33" s="15" t="s">
        <v>208</v>
      </c>
      <c r="B33" s="17" t="n">
        <v>7325</v>
      </c>
      <c r="C33" s="18">
        <f>(246.0/B33*100)</f>
        <v/>
      </c>
      <c r="D33" s="19" t="n">
        <v>7079</v>
      </c>
      <c r="E33" s="18" t="n">
        <v>504.48961831</v>
      </c>
      <c r="F33" s="20" t="n">
        <v>3.34144797</v>
      </c>
      <c r="G33" s="18" t="n">
        <v>508.77285275</v>
      </c>
      <c r="H33" s="20" t="n">
        <v>3.1885055</v>
      </c>
      <c r="I33" s="18" t="n">
        <v>487.98922765</v>
      </c>
      <c r="J33" s="20" t="n">
        <v>4.06202736</v>
      </c>
      <c r="K33" s="18" t="n">
        <v>469.27046078</v>
      </c>
      <c r="L33" s="20" t="n">
        <v>6.0641411</v>
      </c>
      <c r="M33" s="18" t="n">
        <v>443.07757783</v>
      </c>
      <c r="N33" s="20" t="n">
        <v>7.11566443</v>
      </c>
      <c r="O33" s="18" t="n">
        <v>385.2957023</v>
      </c>
      <c r="P33" s="20" t="n">
        <v>29.52119482</v>
      </c>
      <c r="Q33" s="18" t="s">
        <v>182</v>
      </c>
      <c r="R33" s="20" t="s">
        <v>182</v>
      </c>
      <c r="S33" s="18" t="s">
        <v>182</v>
      </c>
      <c r="T33" s="20" t="s">
        <v>182</v>
      </c>
      <c r="U33" s="18" t="s">
        <v>182</v>
      </c>
      <c r="V33" s="20" t="s">
        <v>182</v>
      </c>
      <c r="W33" s="18" t="n">
        <v>430.09729553</v>
      </c>
      <c r="X33" s="20" t="n">
        <v>9.07462902</v>
      </c>
    </row>
    <row r="34" spans="1:24">
      <c r="A34" s="15" t="s">
        <v>209</v>
      </c>
      <c r="B34" s="17" t="n">
        <v>6350</v>
      </c>
      <c r="C34" s="18">
        <f>(87.0/B34*100)</f>
        <v/>
      </c>
      <c r="D34" s="19" t="n">
        <v>6263</v>
      </c>
      <c r="E34" s="18" t="n">
        <v>478.94323031</v>
      </c>
      <c r="F34" s="20" t="n">
        <v>3.29769898</v>
      </c>
      <c r="G34" s="18" t="n">
        <v>474.44566873</v>
      </c>
      <c r="H34" s="20" t="n">
        <v>5.23524883</v>
      </c>
      <c r="I34" s="18" t="n">
        <v>483.76349693</v>
      </c>
      <c r="J34" s="20" t="n">
        <v>4.29665177</v>
      </c>
      <c r="K34" s="18" t="n">
        <v>503.63887961</v>
      </c>
      <c r="L34" s="20" t="n">
        <v>4.57706114</v>
      </c>
      <c r="M34" s="18" t="n">
        <v>497.11495132</v>
      </c>
      <c r="N34" s="20" t="n">
        <v>5.39332224</v>
      </c>
      <c r="O34" s="18" t="n">
        <v>379.07328183</v>
      </c>
      <c r="P34" s="20" t="n">
        <v>14.0777645</v>
      </c>
      <c r="Q34" s="18" t="s">
        <v>182</v>
      </c>
      <c r="R34" s="20" t="s">
        <v>182</v>
      </c>
      <c r="S34" s="18" t="n">
        <v>336.51078337</v>
      </c>
      <c r="T34" s="20" t="n">
        <v>12.24828707</v>
      </c>
      <c r="U34" s="18" t="s">
        <v>182</v>
      </c>
      <c r="V34" s="20" t="s">
        <v>182</v>
      </c>
      <c r="W34" s="18" t="n">
        <v>405.22276781</v>
      </c>
      <c r="X34" s="20" t="n">
        <v>8.68631701</v>
      </c>
    </row>
    <row r="35" spans="1:24">
      <c r="A35" s="15" t="s">
        <v>210</v>
      </c>
      <c r="B35" s="17" t="n">
        <v>6406</v>
      </c>
      <c r="C35" s="18">
        <f>(76.0/B35*100)</f>
        <v/>
      </c>
      <c r="D35" s="19" t="n">
        <v>6330</v>
      </c>
      <c r="E35" s="18" t="n">
        <v>501.13309186</v>
      </c>
      <c r="F35" s="20" t="n">
        <v>3.92394897</v>
      </c>
      <c r="G35" s="18" t="n">
        <v>513.54733508</v>
      </c>
      <c r="H35" s="20" t="n">
        <v>3.63678857</v>
      </c>
      <c r="I35" s="18" t="n">
        <v>515.26749153</v>
      </c>
      <c r="J35" s="20" t="n">
        <v>2.76240556</v>
      </c>
      <c r="K35" s="18" t="n">
        <v>528.86634749</v>
      </c>
      <c r="L35" s="20" t="n">
        <v>3.67744846</v>
      </c>
      <c r="M35" s="18" t="n">
        <v>522.6773262</v>
      </c>
      <c r="N35" s="20" t="n">
        <v>4.6874665</v>
      </c>
      <c r="O35" s="18" t="n">
        <v>456.28947541</v>
      </c>
      <c r="P35" s="20" t="n">
        <v>18.93491365</v>
      </c>
      <c r="Q35" s="18" t="s">
        <v>182</v>
      </c>
      <c r="R35" s="20" t="s">
        <v>182</v>
      </c>
      <c r="S35" s="18" t="n">
        <v>349.78970242</v>
      </c>
      <c r="T35" s="20" t="n">
        <v>6.90672373</v>
      </c>
      <c r="U35" s="18" t="s">
        <v>182</v>
      </c>
      <c r="V35" s="20" t="s">
        <v>182</v>
      </c>
      <c r="W35" s="18" t="n">
        <v>448.2419174</v>
      </c>
      <c r="X35" s="20" t="n">
        <v>6.39363887</v>
      </c>
    </row>
    <row r="36" spans="1:24">
      <c r="A36" s="15" t="s">
        <v>211</v>
      </c>
      <c r="B36" s="17" t="n">
        <v>6736</v>
      </c>
      <c r="C36" s="18">
        <f>(54.0/B36*100)</f>
        <v/>
      </c>
      <c r="D36" s="19" t="n">
        <v>6682</v>
      </c>
      <c r="E36" s="18" t="n">
        <v>489.39806929</v>
      </c>
      <c r="F36" s="20" t="n">
        <v>2.4877818</v>
      </c>
      <c r="G36" s="18" t="n">
        <v>498.5379247</v>
      </c>
      <c r="H36" s="20" t="n">
        <v>3.4555964</v>
      </c>
      <c r="I36" s="18" t="n">
        <v>495.18092157</v>
      </c>
      <c r="J36" s="20" t="n">
        <v>3.74357749</v>
      </c>
      <c r="K36" s="18" t="n">
        <v>472.97668811</v>
      </c>
      <c r="L36" s="20" t="n">
        <v>6.13758717</v>
      </c>
      <c r="M36" s="18" t="n">
        <v>461.76978626</v>
      </c>
      <c r="N36" s="20" t="n">
        <v>6.60852548</v>
      </c>
      <c r="O36" s="18" t="n">
        <v>415.69116087</v>
      </c>
      <c r="P36" s="20" t="n">
        <v>19.29217902</v>
      </c>
      <c r="Q36" s="18" t="s">
        <v>182</v>
      </c>
      <c r="R36" s="20" t="s">
        <v>182</v>
      </c>
      <c r="S36" s="18" t="s">
        <v>182</v>
      </c>
      <c r="T36" s="20" t="s">
        <v>182</v>
      </c>
      <c r="U36" s="18" t="s">
        <v>182</v>
      </c>
      <c r="V36" s="20" t="s">
        <v>182</v>
      </c>
      <c r="W36" s="18" t="n">
        <v>428.63386547</v>
      </c>
      <c r="X36" s="20" t="n">
        <v>7.04190511</v>
      </c>
    </row>
    <row r="37" spans="1:24">
      <c r="A37" s="15" t="s">
        <v>212</v>
      </c>
      <c r="B37" s="17" t="n">
        <v>5458</v>
      </c>
      <c r="C37" s="18">
        <f>(271.0/B37*100)</f>
        <v/>
      </c>
      <c r="D37" s="19" t="n">
        <v>5187</v>
      </c>
      <c r="E37" s="18" t="n">
        <v>513.23727922</v>
      </c>
      <c r="F37" s="20" t="n">
        <v>2.94229017</v>
      </c>
      <c r="G37" s="18" t="n">
        <v>501.83868297</v>
      </c>
      <c r="H37" s="20" t="n">
        <v>4.7314236</v>
      </c>
      <c r="I37" s="18" t="n">
        <v>493.26463152</v>
      </c>
      <c r="J37" s="20" t="n">
        <v>5.51177362</v>
      </c>
      <c r="K37" s="18" t="n">
        <v>499.23560791</v>
      </c>
      <c r="L37" s="20" t="n">
        <v>7.64295643</v>
      </c>
      <c r="M37" s="18" t="n">
        <v>478.05334021</v>
      </c>
      <c r="N37" s="20" t="n">
        <v>7.93238211</v>
      </c>
      <c r="O37" s="18" t="n">
        <v>389.21190398</v>
      </c>
      <c r="P37" s="20" t="n">
        <v>22.35314496</v>
      </c>
      <c r="Q37" s="18" t="s">
        <v>182</v>
      </c>
      <c r="R37" s="20" t="s">
        <v>182</v>
      </c>
      <c r="S37" s="18" t="s">
        <v>182</v>
      </c>
      <c r="T37" s="20" t="s">
        <v>182</v>
      </c>
      <c r="U37" s="18" t="s">
        <v>182</v>
      </c>
      <c r="V37" s="20" t="s">
        <v>182</v>
      </c>
      <c r="W37" s="18" t="n">
        <v>423.66895753</v>
      </c>
      <c r="X37" s="20" t="n">
        <v>5.9573618</v>
      </c>
    </row>
    <row r="38" spans="1:24">
      <c r="A38" s="15" t="s">
        <v>213</v>
      </c>
      <c r="B38" s="17" t="n">
        <v>5860</v>
      </c>
      <c r="C38" s="18">
        <f>(68.0/B38*100)</f>
        <v/>
      </c>
      <c r="D38" s="19" t="n">
        <v>5792</v>
      </c>
      <c r="E38" s="18" t="n">
        <v>535.89116315</v>
      </c>
      <c r="F38" s="20" t="n">
        <v>2.8980188</v>
      </c>
      <c r="G38" s="18" t="n">
        <v>531.85392585</v>
      </c>
      <c r="H38" s="20" t="n">
        <v>5.48659881</v>
      </c>
      <c r="I38" s="18" t="n">
        <v>521.92517359</v>
      </c>
      <c r="J38" s="20" t="n">
        <v>6.66804285</v>
      </c>
      <c r="K38" s="18" t="n">
        <v>504.50961242</v>
      </c>
      <c r="L38" s="20" t="n">
        <v>8.18702905</v>
      </c>
      <c r="M38" s="18" t="n">
        <v>489.42576534</v>
      </c>
      <c r="N38" s="20" t="n">
        <v>9.72630871</v>
      </c>
      <c r="O38" s="18" t="n">
        <v>423.77334755</v>
      </c>
      <c r="P38" s="20" t="n">
        <v>19.6152984</v>
      </c>
      <c r="Q38" s="18" t="s">
        <v>182</v>
      </c>
      <c r="R38" s="20" t="s">
        <v>182</v>
      </c>
      <c r="S38" s="18" t="s">
        <v>182</v>
      </c>
      <c r="T38" s="20" t="s">
        <v>182</v>
      </c>
      <c r="U38" s="18" t="s">
        <v>182</v>
      </c>
      <c r="V38" s="20" t="s">
        <v>182</v>
      </c>
      <c r="W38" s="18" t="n">
        <v>448.01829282</v>
      </c>
      <c r="X38" s="20" t="n">
        <v>6.15633584</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(5675.0/B40*100)</f>
        <v/>
      </c>
      <c r="D40" s="19" t="n">
        <v>8482</v>
      </c>
      <c r="E40" s="18" t="n">
        <v>505.3452624</v>
      </c>
      <c r="F40" s="20" t="n">
        <v>2.7733636</v>
      </c>
      <c r="G40" s="18" t="n">
        <v>516.5098141</v>
      </c>
      <c r="H40" s="20" t="n">
        <v>4.33738808</v>
      </c>
      <c r="I40" s="18" t="n">
        <v>493.41442112</v>
      </c>
      <c r="J40" s="20" t="n">
        <v>5.45860924</v>
      </c>
      <c r="K40" s="18" t="n">
        <v>475.64132287</v>
      </c>
      <c r="L40" s="20" t="n">
        <v>8.09764382</v>
      </c>
      <c r="M40" s="18" t="n">
        <v>450.38589052</v>
      </c>
      <c r="N40" s="20" t="n">
        <v>9.457298659999999</v>
      </c>
      <c r="O40" s="18" t="n">
        <v>408.69474018</v>
      </c>
      <c r="P40" s="20" t="n">
        <v>29.40753755</v>
      </c>
      <c r="Q40" s="18" t="s">
        <v>182</v>
      </c>
      <c r="R40" s="20" t="s">
        <v>182</v>
      </c>
      <c r="S40" s="18" t="n">
        <v>491.16464222</v>
      </c>
      <c r="T40" s="20" t="n">
        <v>2.5540442</v>
      </c>
      <c r="U40" s="18" t="s">
        <v>182</v>
      </c>
      <c r="V40" s="20" t="s">
        <v>182</v>
      </c>
      <c r="W40" s="18" t="n">
        <v>406.68021769</v>
      </c>
      <c r="X40" s="20" t="n">
        <v>6.03543019</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(2819.0/B46*100)</f>
        <v/>
      </c>
      <c r="D46" s="19" t="n">
        <v>20322</v>
      </c>
      <c r="E46" s="18" t="n">
        <v>390.30017889</v>
      </c>
      <c r="F46" s="20" t="n">
        <v>3.58951081</v>
      </c>
      <c r="G46" s="18" t="n">
        <v>395.63306703</v>
      </c>
      <c r="H46" s="20" t="n">
        <v>6.21386987</v>
      </c>
      <c r="I46" s="18" t="n">
        <v>414.03504254</v>
      </c>
      <c r="J46" s="20" t="n">
        <v>6.25123958</v>
      </c>
      <c r="K46" s="18" t="n">
        <v>399.96193821</v>
      </c>
      <c r="L46" s="20" t="n">
        <v>6.56550697</v>
      </c>
      <c r="M46" s="18" t="n">
        <v>388.01611091</v>
      </c>
      <c r="N46" s="20" t="n">
        <v>7.08124723</v>
      </c>
      <c r="O46" s="18" t="n">
        <v>284.46388749</v>
      </c>
      <c r="P46" s="20" t="n">
        <v>12.06045404</v>
      </c>
      <c r="Q46" s="18" t="s">
        <v>182</v>
      </c>
      <c r="R46" s="20" t="s">
        <v>182</v>
      </c>
      <c r="S46" s="18" t="s">
        <v>182</v>
      </c>
      <c r="T46" s="20" t="s">
        <v>182</v>
      </c>
      <c r="U46" s="18" t="s">
        <v>182</v>
      </c>
      <c r="V46" s="20" t="s">
        <v>182</v>
      </c>
      <c r="W46" s="18" t="n">
        <v>356.05506382</v>
      </c>
      <c r="X46" s="20" t="n">
        <v>3.99502202</v>
      </c>
    </row>
    <row r="47" spans="1:24">
      <c r="A47" s="15" t="s">
        <v>222</v>
      </c>
      <c r="B47" s="17" t="n">
        <v>5928</v>
      </c>
      <c r="C47" s="18">
        <f>(162.0/B47*100)</f>
        <v/>
      </c>
      <c r="D47" s="19" t="n">
        <v>5766</v>
      </c>
      <c r="E47" s="18" t="n">
        <v>472.95815426</v>
      </c>
      <c r="F47" s="20" t="n">
        <v>4.2180601</v>
      </c>
      <c r="G47" s="18" t="n">
        <v>460.08197037</v>
      </c>
      <c r="H47" s="20" t="n">
        <v>5.89404237</v>
      </c>
      <c r="I47" s="18" t="n">
        <v>452.18059244</v>
      </c>
      <c r="J47" s="20" t="n">
        <v>5.12862453</v>
      </c>
      <c r="K47" s="18" t="n">
        <v>432.24301405</v>
      </c>
      <c r="L47" s="20" t="n">
        <v>5.40577622</v>
      </c>
      <c r="M47" s="18" t="n">
        <v>426.38119585</v>
      </c>
      <c r="N47" s="20" t="n">
        <v>5.7809644</v>
      </c>
      <c r="O47" s="18" t="n">
        <v>351.05817057</v>
      </c>
      <c r="P47" s="20" t="n">
        <v>12.61946813</v>
      </c>
      <c r="Q47" s="18" t="s">
        <v>182</v>
      </c>
      <c r="R47" s="20" t="s">
        <v>182</v>
      </c>
      <c r="S47" s="18" t="s">
        <v>182</v>
      </c>
      <c r="T47" s="20" t="s">
        <v>182</v>
      </c>
      <c r="U47" s="18" t="s">
        <v>182</v>
      </c>
      <c r="V47" s="20" t="s">
        <v>182</v>
      </c>
      <c r="W47" s="18" t="n">
        <v>390.86262617</v>
      </c>
      <c r="X47" s="20" t="n">
        <v>4.91779659</v>
      </c>
    </row>
    <row r="48" spans="1:24">
      <c r="A48" s="15" t="s">
        <v>223</v>
      </c>
      <c r="B48" s="17" t="n">
        <v>9841</v>
      </c>
      <c r="C48" s="18">
        <f>(19.0/B48*100)</f>
        <v/>
      </c>
      <c r="D48" s="19" t="n">
        <v>9822</v>
      </c>
      <c r="E48" s="18" t="n">
        <v>539.37147946</v>
      </c>
      <c r="F48" s="20" t="n">
        <v>4.56289026</v>
      </c>
      <c r="G48" s="18" t="n">
        <v>540.0067076300001</v>
      </c>
      <c r="H48" s="20" t="n">
        <v>7.49130591</v>
      </c>
      <c r="I48" s="18" t="n">
        <v>535.59032269</v>
      </c>
      <c r="J48" s="20" t="n">
        <v>7.73673938</v>
      </c>
      <c r="K48" s="18" t="n">
        <v>503.08289182</v>
      </c>
      <c r="L48" s="20" t="n">
        <v>9.150229469999999</v>
      </c>
      <c r="M48" s="18" t="n">
        <v>466.92288806</v>
      </c>
      <c r="N48" s="20" t="n">
        <v>11.63495669</v>
      </c>
      <c r="O48" s="18" t="n">
        <v>379.37826934</v>
      </c>
      <c r="P48" s="20" t="n">
        <v>11.07715242</v>
      </c>
      <c r="Q48" s="18" t="s">
        <v>182</v>
      </c>
      <c r="R48" s="20" t="s">
        <v>182</v>
      </c>
      <c r="S48" s="18" t="s">
        <v>182</v>
      </c>
      <c r="T48" s="20" t="s">
        <v>182</v>
      </c>
      <c r="U48" s="18" t="s">
        <v>182</v>
      </c>
      <c r="V48" s="20" t="s">
        <v>182</v>
      </c>
      <c r="W48" s="18" t="n">
        <v>443.131954</v>
      </c>
      <c r="X48" s="20" t="n">
        <v>25.24578505</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(1102.0/B50*100)</f>
        <v/>
      </c>
      <c r="D50" s="19" t="n">
        <v>10693</v>
      </c>
      <c r="E50" s="18" t="n">
        <v>405.47950906</v>
      </c>
      <c r="F50" s="20" t="n">
        <v>2.37311909</v>
      </c>
      <c r="G50" s="18" t="n">
        <v>393.35879472</v>
      </c>
      <c r="H50" s="20" t="n">
        <v>4.16367527</v>
      </c>
      <c r="I50" s="18" t="n">
        <v>388.84596174</v>
      </c>
      <c r="J50" s="20" t="n">
        <v>4.28171212</v>
      </c>
      <c r="K50" s="18" t="n">
        <v>392.99051787</v>
      </c>
      <c r="L50" s="20" t="n">
        <v>4.71322616</v>
      </c>
      <c r="M50" s="18" t="n">
        <v>383.86225695</v>
      </c>
      <c r="N50" s="20" t="n">
        <v>5.0868999</v>
      </c>
      <c r="O50" s="18" t="n">
        <v>309.38214635</v>
      </c>
      <c r="P50" s="20" t="n">
        <v>11.65830352</v>
      </c>
      <c r="Q50" s="18" t="s">
        <v>182</v>
      </c>
      <c r="R50" s="20" t="s">
        <v>182</v>
      </c>
      <c r="S50" s="18" t="s">
        <v>182</v>
      </c>
      <c r="T50" s="20" t="s">
        <v>182</v>
      </c>
      <c r="U50" s="18" t="s">
        <v>182</v>
      </c>
      <c r="V50" s="20" t="s">
        <v>182</v>
      </c>
      <c r="W50" s="18" t="n">
        <v>361.06394401</v>
      </c>
      <c r="X50" s="20" t="n">
        <v>7.88790022</v>
      </c>
    </row>
    <row r="51" spans="1:24">
      <c r="A51" s="15" t="s">
        <v>226</v>
      </c>
      <c r="B51" s="17" t="n">
        <v>6866</v>
      </c>
      <c r="C51" s="18">
        <f>(117.0/B51*100)</f>
        <v/>
      </c>
      <c r="D51" s="19" t="n">
        <v>6749</v>
      </c>
      <c r="E51" s="18" t="n">
        <v>409.53022995</v>
      </c>
      <c r="F51" s="20" t="n">
        <v>3.25080866</v>
      </c>
      <c r="G51" s="18" t="n">
        <v>412.24547347</v>
      </c>
      <c r="H51" s="20" t="n">
        <v>4.72693338</v>
      </c>
      <c r="I51" s="18" t="n">
        <v>404.83656623</v>
      </c>
      <c r="J51" s="20" t="n">
        <v>3.93806868</v>
      </c>
      <c r="K51" s="18" t="n">
        <v>394.0155586</v>
      </c>
      <c r="L51" s="20" t="n">
        <v>5.75773392</v>
      </c>
      <c r="M51" s="18" t="n">
        <v>390.51110795</v>
      </c>
      <c r="N51" s="20" t="n">
        <v>5.81854625</v>
      </c>
      <c r="O51" s="18" t="n">
        <v>338.45012167</v>
      </c>
      <c r="P51" s="20" t="n">
        <v>17.18682088</v>
      </c>
      <c r="Q51" s="18" t="s">
        <v>182</v>
      </c>
      <c r="R51" s="20" t="s">
        <v>182</v>
      </c>
      <c r="S51" s="18" t="n">
        <v>380.5422133</v>
      </c>
      <c r="T51" s="20" t="n">
        <v>4.31283207</v>
      </c>
      <c r="U51" s="18" t="s">
        <v>182</v>
      </c>
      <c r="V51" s="20" t="s">
        <v>182</v>
      </c>
      <c r="W51" s="18" t="n">
        <v>379.59402704</v>
      </c>
      <c r="X51" s="20" t="n">
        <v>4.98878029</v>
      </c>
    </row>
    <row r="52" spans="1:24">
      <c r="A52" s="15" t="s">
        <v>227</v>
      </c>
      <c r="B52" s="17" t="n">
        <v>5809</v>
      </c>
      <c r="C52" s="18">
        <f>(119.0/B52*100)</f>
        <v/>
      </c>
      <c r="D52" s="19" t="n">
        <v>5690</v>
      </c>
      <c r="E52" s="18" t="n">
        <v>469.1501128</v>
      </c>
      <c r="F52" s="20" t="n">
        <v>4.31189596</v>
      </c>
      <c r="G52" s="18" t="n">
        <v>482.05783119</v>
      </c>
      <c r="H52" s="20" t="n">
        <v>3.65602163</v>
      </c>
      <c r="I52" s="18" t="n">
        <v>469.57904352</v>
      </c>
      <c r="J52" s="20" t="n">
        <v>4.30339584</v>
      </c>
      <c r="K52" s="18" t="n">
        <v>454.74231901</v>
      </c>
      <c r="L52" s="20" t="n">
        <v>4.97199763</v>
      </c>
      <c r="M52" s="18" t="n">
        <v>437.93629136</v>
      </c>
      <c r="N52" s="20" t="n">
        <v>7.18300798</v>
      </c>
      <c r="O52" s="18" t="n">
        <v>376.4202098</v>
      </c>
      <c r="P52" s="20" t="n">
        <v>22.91895151</v>
      </c>
      <c r="Q52" s="18" t="s">
        <v>182</v>
      </c>
      <c r="R52" s="20" t="s">
        <v>182</v>
      </c>
      <c r="S52" s="18" t="s">
        <v>182</v>
      </c>
      <c r="T52" s="20" t="s">
        <v>182</v>
      </c>
      <c r="U52" s="18" t="s">
        <v>182</v>
      </c>
      <c r="V52" s="20" t="s">
        <v>182</v>
      </c>
      <c r="W52" s="18" t="n">
        <v>396.98077359</v>
      </c>
      <c r="X52" s="20" t="n">
        <v>6.30820232</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(489.0/B54*100)</f>
        <v/>
      </c>
      <c r="D54" s="19" t="n">
        <v>4251</v>
      </c>
      <c r="E54" s="18" t="n">
        <v>348.06750505</v>
      </c>
      <c r="F54" s="20" t="n">
        <v>4.36397015</v>
      </c>
      <c r="G54" s="18" t="n">
        <v>331.96678421</v>
      </c>
      <c r="H54" s="20" t="n">
        <v>5.40292443</v>
      </c>
      <c r="I54" s="18" t="n">
        <v>333.85359724</v>
      </c>
      <c r="J54" s="20" t="n">
        <v>5.83135948</v>
      </c>
      <c r="K54" s="18" t="n">
        <v>329.81583794</v>
      </c>
      <c r="L54" s="20" t="n">
        <v>4.93835972</v>
      </c>
      <c r="M54" s="18" t="n">
        <v>333.43469898</v>
      </c>
      <c r="N54" s="20" t="n">
        <v>5.71872464</v>
      </c>
      <c r="O54" s="18" t="n">
        <v>287.6604697</v>
      </c>
      <c r="P54" s="20" t="n">
        <v>9.120625710000001</v>
      </c>
      <c r="Q54" s="18" t="s">
        <v>182</v>
      </c>
      <c r="R54" s="20" t="s">
        <v>182</v>
      </c>
      <c r="S54" s="18" t="s">
        <v>182</v>
      </c>
      <c r="T54" s="20" t="s">
        <v>182</v>
      </c>
      <c r="U54" s="18" t="s">
        <v>182</v>
      </c>
      <c r="V54" s="20" t="s">
        <v>182</v>
      </c>
      <c r="W54" s="18" t="n">
        <v>292.46801277</v>
      </c>
      <c r="X54" s="20" t="n">
        <v>4.43000798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546.56547481</v>
      </c>
      <c r="F56" s="20" t="n">
        <v>3.64642137</v>
      </c>
      <c r="G56" s="18" t="n">
        <v>555.16548827</v>
      </c>
      <c r="H56" s="20" t="n">
        <v>3.25895224</v>
      </c>
      <c r="I56" s="18" t="n">
        <v>555.48586167</v>
      </c>
      <c r="J56" s="20" t="n">
        <v>4.6295918</v>
      </c>
      <c r="K56" s="18" t="n">
        <v>548.51315845</v>
      </c>
      <c r="L56" s="20" t="n">
        <v>6.37342515</v>
      </c>
      <c r="M56" s="18" t="n">
        <v>494.10192214</v>
      </c>
      <c r="N56" s="20" t="n">
        <v>9.820283460000001</v>
      </c>
      <c r="O56" s="18" t="n">
        <v>469.66514609</v>
      </c>
      <c r="P56" s="20" t="n">
        <v>16.61451933</v>
      </c>
      <c r="Q56" s="18" t="s">
        <v>182</v>
      </c>
      <c r="R56" s="20" t="s">
        <v>182</v>
      </c>
      <c r="S56" s="18" t="s">
        <v>182</v>
      </c>
      <c r="T56" s="20" t="s">
        <v>182</v>
      </c>
      <c r="U56" s="18" t="s">
        <v>182</v>
      </c>
      <c r="V56" s="20" t="s">
        <v>182</v>
      </c>
      <c r="W56" s="18" t="n">
        <v>484.94369404</v>
      </c>
      <c r="X56" s="20" t="n">
        <v>15.19351018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(266.0/B61*100)</f>
        <v/>
      </c>
      <c r="D61" s="19" t="n">
        <v>6259</v>
      </c>
      <c r="E61" s="18" t="n">
        <v>491.92516366</v>
      </c>
      <c r="F61" s="20" t="n">
        <v>2.82025294</v>
      </c>
      <c r="G61" s="18" t="n">
        <v>488.13654573</v>
      </c>
      <c r="H61" s="20" t="n">
        <v>4.27772823</v>
      </c>
      <c r="I61" s="18" t="n">
        <v>481.88843004</v>
      </c>
      <c r="J61" s="20" t="n">
        <v>3.85547715</v>
      </c>
      <c r="K61" s="18" t="n">
        <v>475.81980483</v>
      </c>
      <c r="L61" s="20" t="n">
        <v>4.31990176</v>
      </c>
      <c r="M61" s="18" t="n">
        <v>465.76430881</v>
      </c>
      <c r="N61" s="20" t="n">
        <v>5.63066507</v>
      </c>
      <c r="O61" s="18" t="n">
        <v>412.79041495</v>
      </c>
      <c r="P61" s="20" t="n">
        <v>15.55189954</v>
      </c>
      <c r="Q61" s="18" t="s">
        <v>182</v>
      </c>
      <c r="R61" s="20" t="s">
        <v>182</v>
      </c>
      <c r="S61" s="18" t="s">
        <v>182</v>
      </c>
      <c r="T61" s="20" t="s">
        <v>182</v>
      </c>
      <c r="U61" s="18" t="s">
        <v>182</v>
      </c>
      <c r="V61" s="20" t="s">
        <v>182</v>
      </c>
      <c r="W61" s="18" t="n">
        <v>407.99040914</v>
      </c>
      <c r="X61" s="20" t="n">
        <v>7.81753438</v>
      </c>
    </row>
    <row r="62" spans="1:24">
      <c r="A62" s="15" t="s">
        <v>237</v>
      </c>
      <c r="B62" s="17" t="n">
        <v>4476</v>
      </c>
      <c r="C62" s="18">
        <f>(5.0/B62*100)</f>
        <v/>
      </c>
      <c r="D62" s="19" t="n">
        <v>4471</v>
      </c>
      <c r="E62" s="18" t="n">
        <v>543.01465375</v>
      </c>
      <c r="F62" s="20" t="n">
        <v>1.67163109</v>
      </c>
      <c r="G62" s="18" t="n">
        <v>551.17563645</v>
      </c>
      <c r="H62" s="20" t="n">
        <v>2.79723242</v>
      </c>
      <c r="I62" s="18" t="n">
        <v>548.2842121</v>
      </c>
      <c r="J62" s="20" t="n">
        <v>3.65069415</v>
      </c>
      <c r="K62" s="18" t="n">
        <v>530.17512823</v>
      </c>
      <c r="L62" s="20" t="n">
        <v>7.34054638</v>
      </c>
      <c r="M62" s="18" t="n">
        <v>527.1348295499999</v>
      </c>
      <c r="N62" s="20" t="n">
        <v>7.97828185</v>
      </c>
      <c r="O62" s="18" t="n">
        <v>492.5715519</v>
      </c>
      <c r="P62" s="20" t="n">
        <v>17.55575261</v>
      </c>
      <c r="Q62" s="18" t="s">
        <v>182</v>
      </c>
      <c r="R62" s="20" t="s">
        <v>182</v>
      </c>
      <c r="S62" s="18" t="s">
        <v>182</v>
      </c>
      <c r="T62" s="20" t="s">
        <v>182</v>
      </c>
      <c r="U62" s="18" t="s">
        <v>182</v>
      </c>
      <c r="V62" s="20" t="s">
        <v>182</v>
      </c>
      <c r="W62" s="18" t="n">
        <v>485.95755822</v>
      </c>
      <c r="X62" s="20" t="n">
        <v>20.49734152</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(109.0/B67*100)</f>
        <v/>
      </c>
      <c r="D67" s="19" t="n">
        <v>6862</v>
      </c>
      <c r="E67" s="18" t="n">
        <v>399.58577296</v>
      </c>
      <c r="F67" s="20" t="n">
        <v>2.97507293</v>
      </c>
      <c r="G67" s="18" t="n">
        <v>393.11793726</v>
      </c>
      <c r="H67" s="20" t="n">
        <v>3.76387392</v>
      </c>
      <c r="I67" s="18" t="n">
        <v>393.63081512</v>
      </c>
      <c r="J67" s="20" t="n">
        <v>5.21159121</v>
      </c>
      <c r="K67" s="18" t="n">
        <v>382.41831708</v>
      </c>
      <c r="L67" s="20" t="n">
        <v>6.33157136</v>
      </c>
      <c r="M67" s="18" t="n">
        <v>353.52825923</v>
      </c>
      <c r="N67" s="20" t="n">
        <v>8.51257227</v>
      </c>
      <c r="O67" s="18" t="n">
        <v>303.84785217</v>
      </c>
      <c r="P67" s="20" t="n">
        <v>8.663461910000001</v>
      </c>
      <c r="Q67" s="18" t="s">
        <v>182</v>
      </c>
      <c r="R67" s="20" t="s">
        <v>182</v>
      </c>
      <c r="S67" s="18" t="s">
        <v>182</v>
      </c>
      <c r="T67" s="20" t="s">
        <v>182</v>
      </c>
      <c r="U67" s="18" t="s">
        <v>182</v>
      </c>
      <c r="V67" s="20" t="s">
        <v>182</v>
      </c>
      <c r="W67" s="18" t="n">
        <v>320.10967948</v>
      </c>
      <c r="X67" s="20" t="n">
        <v>5.65957033</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511.5191999</v>
      </c>
      <c r="F70" s="20" t="n">
        <v>4.00251071</v>
      </c>
      <c r="G70" s="18" t="n">
        <v>506.13682878</v>
      </c>
      <c r="H70" s="20" t="n">
        <v>4.03807631</v>
      </c>
      <c r="I70" s="18" t="n">
        <v>496.1082592</v>
      </c>
      <c r="J70" s="20" t="n">
        <v>4.55107182</v>
      </c>
      <c r="K70" s="18" t="n">
        <v>492.97110354</v>
      </c>
      <c r="L70" s="20" t="n">
        <v>4.38968877</v>
      </c>
      <c r="M70" s="18" t="n">
        <v>488.5233271</v>
      </c>
      <c r="N70" s="20" t="n">
        <v>5.13445688</v>
      </c>
      <c r="O70" s="18" t="n">
        <v>454.95534387</v>
      </c>
      <c r="P70" s="20" t="n">
        <v>16.73197951</v>
      </c>
      <c r="Q70" s="18" t="s">
        <v>182</v>
      </c>
      <c r="R70" s="20" t="s">
        <v>182</v>
      </c>
      <c r="S70" s="18" t="s">
        <v>182</v>
      </c>
      <c r="T70" s="20" t="s">
        <v>182</v>
      </c>
      <c r="U70" s="18" t="s">
        <v>182</v>
      </c>
      <c r="V70" s="20" t="s">
        <v>182</v>
      </c>
      <c r="W70" s="18" t="n">
        <v>440.28587118</v>
      </c>
      <c r="X70" s="20" t="n">
        <v>7.05397462</v>
      </c>
    </row>
    <row r="71" spans="1:24">
      <c r="A71" s="15" t="s">
        <v>246</v>
      </c>
      <c r="B71" s="17" t="n">
        <v>6115</v>
      </c>
      <c r="C71" s="18">
        <f>(119.0/B71*100)</f>
        <v/>
      </c>
      <c r="D71" s="19" t="n">
        <v>5996</v>
      </c>
      <c r="E71" s="18" t="n">
        <v>566.88662358</v>
      </c>
      <c r="F71" s="20" t="n">
        <v>2.22439308</v>
      </c>
      <c r="G71" s="18" t="n">
        <v>570.45186597</v>
      </c>
      <c r="H71" s="20" t="n">
        <v>2.98057056</v>
      </c>
      <c r="I71" s="18" t="n">
        <v>563.46043021</v>
      </c>
      <c r="J71" s="20" t="n">
        <v>3.30176442</v>
      </c>
      <c r="K71" s="18" t="n">
        <v>561.63717429</v>
      </c>
      <c r="L71" s="20" t="n">
        <v>6.68011803</v>
      </c>
      <c r="M71" s="18" t="n">
        <v>557.00650912</v>
      </c>
      <c r="N71" s="20" t="n">
        <v>8.86276105</v>
      </c>
      <c r="O71" s="18" t="n">
        <v>478.19921099</v>
      </c>
      <c r="P71" s="20" t="n">
        <v>17.49214051</v>
      </c>
      <c r="Q71" s="18" t="s">
        <v>182</v>
      </c>
      <c r="R71" s="20" t="s">
        <v>182</v>
      </c>
      <c r="S71" s="18" t="s">
        <v>182</v>
      </c>
      <c r="T71" s="20" t="s">
        <v>182</v>
      </c>
      <c r="U71" s="18" t="s">
        <v>182</v>
      </c>
      <c r="V71" s="20" t="s">
        <v>182</v>
      </c>
      <c r="W71" s="18" t="n">
        <v>491.3070633</v>
      </c>
      <c r="X71" s="20" t="n">
        <v>13.61988064</v>
      </c>
    </row>
    <row r="72" spans="1:24">
      <c r="A72" s="15" t="s">
        <v>247</v>
      </c>
      <c r="B72" s="17" t="n">
        <v>7708</v>
      </c>
      <c r="C72" s="18">
        <f>(9.0/B72*100)</f>
        <v/>
      </c>
      <c r="D72" s="19" t="n">
        <v>7699</v>
      </c>
      <c r="E72" s="18" t="n">
        <v>538.84780634</v>
      </c>
      <c r="F72" s="20" t="n">
        <v>3.10396333</v>
      </c>
      <c r="G72" s="18" t="n">
        <v>556.8390052</v>
      </c>
      <c r="H72" s="20" t="n">
        <v>3.96325618</v>
      </c>
      <c r="I72" s="18" t="n">
        <v>545.38097819</v>
      </c>
      <c r="J72" s="20" t="n">
        <v>6.04455226</v>
      </c>
      <c r="K72" s="18" t="n">
        <v>530.87972376</v>
      </c>
      <c r="L72" s="20" t="n">
        <v>13.56201597</v>
      </c>
      <c r="M72" s="18" t="n">
        <v>505.07075615</v>
      </c>
      <c r="N72" s="20" t="n">
        <v>17.57941151</v>
      </c>
      <c r="O72" s="18" t="n">
        <v>397.26229727</v>
      </c>
      <c r="P72" s="20" t="n">
        <v>19.0006931</v>
      </c>
      <c r="Q72" s="18" t="s">
        <v>182</v>
      </c>
      <c r="R72" s="20" t="s">
        <v>182</v>
      </c>
      <c r="S72" s="18" t="s">
        <v>182</v>
      </c>
      <c r="T72" s="20" t="s">
        <v>182</v>
      </c>
      <c r="U72" s="18" t="s">
        <v>182</v>
      </c>
      <c r="V72" s="20" t="s">
        <v>182</v>
      </c>
      <c r="W72" s="18" t="n">
        <v>485.8530262</v>
      </c>
      <c r="X72" s="20" t="n">
        <v>23.61511933</v>
      </c>
    </row>
    <row r="73" spans="1:24">
      <c r="A73" s="15" t="s">
        <v>248</v>
      </c>
      <c r="B73" s="17" t="n">
        <v>8249</v>
      </c>
      <c r="C73" s="18">
        <f>(244.0/B73*100)</f>
        <v/>
      </c>
      <c r="D73" s="19" t="n">
        <v>8005</v>
      </c>
      <c r="E73" s="18" t="n">
        <v>421.09288055</v>
      </c>
      <c r="F73" s="20" t="n">
        <v>4.08928751</v>
      </c>
      <c r="G73" s="18" t="n">
        <v>427.57182153</v>
      </c>
      <c r="H73" s="20" t="n">
        <v>4.52487979</v>
      </c>
      <c r="I73" s="18" t="n">
        <v>416.01331829</v>
      </c>
      <c r="J73" s="20" t="n">
        <v>3.77049555</v>
      </c>
      <c r="K73" s="18" t="n">
        <v>413.04594097</v>
      </c>
      <c r="L73" s="20" t="n">
        <v>4.48833347</v>
      </c>
      <c r="M73" s="18" t="n">
        <v>403.23777078</v>
      </c>
      <c r="N73" s="20" t="n">
        <v>5.79615674</v>
      </c>
      <c r="O73" s="18" t="n">
        <v>373.56292305</v>
      </c>
      <c r="P73" s="20" t="n">
        <v>8.33863586</v>
      </c>
      <c r="Q73" s="18" t="s">
        <v>182</v>
      </c>
      <c r="R73" s="20" t="s">
        <v>182</v>
      </c>
      <c r="S73" s="18" t="s">
        <v>182</v>
      </c>
      <c r="T73" s="20" t="s">
        <v>182</v>
      </c>
      <c r="U73" s="18" t="s">
        <v>182</v>
      </c>
      <c r="V73" s="20" t="s">
        <v>182</v>
      </c>
      <c r="W73" s="18" t="n">
        <v>364.64421856</v>
      </c>
      <c r="X73" s="20" t="n">
        <v>9.79355193</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(285.0/B77*100)</f>
        <v/>
      </c>
      <c r="D77" s="19" t="n">
        <v>5777</v>
      </c>
      <c r="E77" s="18" t="n">
        <v>445.33971041</v>
      </c>
      <c r="F77" s="20" t="n">
        <v>3.01605977</v>
      </c>
      <c r="G77" s="18" t="n">
        <v>434.91884483</v>
      </c>
      <c r="H77" s="20" t="n">
        <v>4.85978077</v>
      </c>
      <c r="I77" s="18" t="n">
        <v>440.57334733</v>
      </c>
      <c r="J77" s="20" t="n">
        <v>5.38366182</v>
      </c>
      <c r="K77" s="18" t="n">
        <v>415.68065346</v>
      </c>
      <c r="L77" s="20" t="n">
        <v>4.78394951</v>
      </c>
      <c r="M77" s="18" t="n">
        <v>402.60531523</v>
      </c>
      <c r="N77" s="20" t="n">
        <v>5.63692781</v>
      </c>
      <c r="O77" s="18" t="n">
        <v>351.09429102</v>
      </c>
      <c r="P77" s="20" t="n">
        <v>14.79109672</v>
      </c>
      <c r="Q77" s="18" t="s">
        <v>182</v>
      </c>
      <c r="R77" s="20" t="s">
        <v>182</v>
      </c>
      <c r="S77" s="18" t="s">
        <v>182</v>
      </c>
      <c r="T77" s="20" t="s">
        <v>182</v>
      </c>
      <c r="U77" s="18" t="s">
        <v>182</v>
      </c>
      <c r="V77" s="20" t="s">
        <v>182</v>
      </c>
      <c r="W77" s="18" t="n">
        <v>368.22619408</v>
      </c>
      <c r="X77" s="20" t="n">
        <v>3.72163654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336</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447.99928952</v>
      </c>
      <c r="F7" s="20" t="n">
        <v>3.31182725</v>
      </c>
      <c r="G7" s="18" t="n">
        <v>480.48475524</v>
      </c>
      <c r="H7" s="20" t="n">
        <v>3.45200352</v>
      </c>
      <c r="I7" s="18" t="n">
        <v>491.9486423</v>
      </c>
      <c r="J7" s="20" t="n">
        <v>2.7185341</v>
      </c>
      <c r="K7" s="18" t="n">
        <v>515.7774551799999</v>
      </c>
      <c r="L7" s="20" t="n">
        <v>2.80313553</v>
      </c>
      <c r="M7" s="18" t="n">
        <v>525.43960464</v>
      </c>
      <c r="N7" s="20" t="n">
        <v>3.33763542</v>
      </c>
      <c r="O7" s="18" t="n">
        <v>388.11866311</v>
      </c>
      <c r="P7" s="20" t="n">
        <v>15.08149247</v>
      </c>
      <c r="Q7" s="18" t="s">
        <v>182</v>
      </c>
      <c r="R7" s="20" t="s">
        <v>182</v>
      </c>
      <c r="S7" s="18" t="s">
        <v>182</v>
      </c>
      <c r="T7" s="20" t="s">
        <v>182</v>
      </c>
      <c r="U7" s="18" t="s">
        <v>182</v>
      </c>
      <c r="V7" s="20" t="s">
        <v>182</v>
      </c>
      <c r="W7" s="18" t="n">
        <v>456.77610803</v>
      </c>
      <c r="X7" s="20" t="n">
        <v>5.26990184</v>
      </c>
    </row>
    <row r="8" spans="1:24">
      <c r="A8" s="15" t="s">
        <v>183</v>
      </c>
      <c r="B8" s="17" t="n">
        <v>7007</v>
      </c>
      <c r="C8" s="18">
        <f>(169.0/B8*100)</f>
        <v/>
      </c>
      <c r="D8" s="19" t="n">
        <v>6838</v>
      </c>
      <c r="E8" s="18" t="n">
        <v>481.35748733</v>
      </c>
      <c r="F8" s="20" t="n">
        <v>4.16331681</v>
      </c>
      <c r="G8" s="18" t="n">
        <v>513.25325309</v>
      </c>
      <c r="H8" s="20" t="n">
        <v>3.92508887</v>
      </c>
      <c r="I8" s="18" t="n">
        <v>516.12767532</v>
      </c>
      <c r="J8" s="20" t="n">
        <v>4.06956056</v>
      </c>
      <c r="K8" s="18" t="n">
        <v>507.1688161</v>
      </c>
      <c r="L8" s="20" t="n">
        <v>4.74778589</v>
      </c>
      <c r="M8" s="18" t="n">
        <v>487.0518259</v>
      </c>
      <c r="N8" s="20" t="n">
        <v>7.5123361</v>
      </c>
      <c r="O8" s="18" t="n">
        <v>431.33135579</v>
      </c>
      <c r="P8" s="20" t="n">
        <v>28.63360248</v>
      </c>
      <c r="Q8" s="18" t="s">
        <v>182</v>
      </c>
      <c r="R8" s="20" t="s">
        <v>182</v>
      </c>
      <c r="S8" s="18" t="n">
        <v>301.63126691</v>
      </c>
      <c r="T8" s="20" t="n">
        <v>25.14921031</v>
      </c>
      <c r="U8" s="18" t="s">
        <v>182</v>
      </c>
      <c r="V8" s="20" t="s">
        <v>182</v>
      </c>
      <c r="W8" s="18" t="n">
        <v>427.16788243</v>
      </c>
      <c r="X8" s="20" t="n">
        <v>6.13912738</v>
      </c>
    </row>
    <row r="9" spans="1:24">
      <c r="A9" s="15" t="s">
        <v>184</v>
      </c>
      <c r="B9" s="17" t="n">
        <v>9651</v>
      </c>
      <c r="C9" s="18">
        <f>(568.0/B9*100)</f>
        <v/>
      </c>
      <c r="D9" s="19" t="n">
        <v>9083</v>
      </c>
      <c r="E9" s="18" t="n">
        <v>499.24365512</v>
      </c>
      <c r="F9" s="20" t="n">
        <v>3.85776212</v>
      </c>
      <c r="G9" s="18" t="n">
        <v>531.27783359</v>
      </c>
      <c r="H9" s="20" t="n">
        <v>2.9897771</v>
      </c>
      <c r="I9" s="18" t="n">
        <v>536.35406645</v>
      </c>
      <c r="J9" s="20" t="n">
        <v>2.84398146</v>
      </c>
      <c r="K9" s="18" t="n">
        <v>518.4960058</v>
      </c>
      <c r="L9" s="20" t="n">
        <v>4.1357712</v>
      </c>
      <c r="M9" s="18" t="n">
        <v>479.31462889</v>
      </c>
      <c r="N9" s="20" t="n">
        <v>5.06612766</v>
      </c>
      <c r="O9" s="18" t="n">
        <v>434.12804464</v>
      </c>
      <c r="P9" s="20" t="n">
        <v>42.04427122</v>
      </c>
      <c r="Q9" s="18" t="s">
        <v>182</v>
      </c>
      <c r="R9" s="20" t="s">
        <v>182</v>
      </c>
      <c r="S9" s="18" t="n">
        <v>357.98454354</v>
      </c>
      <c r="T9" s="20" t="n">
        <v>11.51846445</v>
      </c>
      <c r="U9" s="18" t="s">
        <v>182</v>
      </c>
      <c r="V9" s="20" t="s">
        <v>182</v>
      </c>
      <c r="W9" s="18" t="n">
        <v>428.20815446</v>
      </c>
      <c r="X9" s="20" t="n">
        <v>5.03558521</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(125.0/B11*100)</f>
        <v/>
      </c>
      <c r="D11" s="19" t="n">
        <v>6928</v>
      </c>
      <c r="E11" s="18" t="n">
        <v>405.00763637</v>
      </c>
      <c r="F11" s="20" t="n">
        <v>4.36433009</v>
      </c>
      <c r="G11" s="18" t="n">
        <v>433.92650791</v>
      </c>
      <c r="H11" s="20" t="n">
        <v>3.84078332</v>
      </c>
      <c r="I11" s="18" t="n">
        <v>437.49643519</v>
      </c>
      <c r="J11" s="20" t="n">
        <v>3.61327527</v>
      </c>
      <c r="K11" s="18" t="n">
        <v>428.53321943</v>
      </c>
      <c r="L11" s="20" t="n">
        <v>4.12340292</v>
      </c>
      <c r="M11" s="18" t="n">
        <v>416.91073658</v>
      </c>
      <c r="N11" s="20" t="n">
        <v>5.69159235</v>
      </c>
      <c r="O11" s="18" t="n">
        <v>327.62067624</v>
      </c>
      <c r="P11" s="20" t="n">
        <v>23.85874784</v>
      </c>
      <c r="Q11" s="18" t="s">
        <v>182</v>
      </c>
      <c r="R11" s="20" t="s">
        <v>182</v>
      </c>
      <c r="S11" s="18" t="s">
        <v>182</v>
      </c>
      <c r="T11" s="20" t="s">
        <v>182</v>
      </c>
      <c r="U11" s="18" t="s">
        <v>182</v>
      </c>
      <c r="V11" s="20" t="s">
        <v>182</v>
      </c>
      <c r="W11" s="18" t="n">
        <v>383.78671099</v>
      </c>
      <c r="X11" s="20" t="n">
        <v>6.55122026</v>
      </c>
    </row>
    <row r="12" spans="1:24">
      <c r="A12" s="15" t="s">
        <v>187</v>
      </c>
      <c r="B12" s="17" t="n">
        <v>6894</v>
      </c>
      <c r="C12" s="18">
        <f>(127.0/B12*100)</f>
        <v/>
      </c>
      <c r="D12" s="19" t="n">
        <v>6767</v>
      </c>
      <c r="E12" s="18" t="n">
        <v>486.76172532</v>
      </c>
      <c r="F12" s="20" t="n">
        <v>3.59457664</v>
      </c>
      <c r="G12" s="18" t="n">
        <v>515.49837827</v>
      </c>
      <c r="H12" s="20" t="n">
        <v>2.61352658</v>
      </c>
      <c r="I12" s="18" t="n">
        <v>510.46659254</v>
      </c>
      <c r="J12" s="20" t="n">
        <v>3.1658006</v>
      </c>
      <c r="K12" s="18" t="n">
        <v>496.7766126</v>
      </c>
      <c r="L12" s="20" t="n">
        <v>4.30707201</v>
      </c>
      <c r="M12" s="18" t="n">
        <v>468.53545848</v>
      </c>
      <c r="N12" s="20" t="n">
        <v>6.77227751</v>
      </c>
      <c r="O12" s="18" t="n">
        <v>428.30653466</v>
      </c>
      <c r="P12" s="20" t="n">
        <v>25.45177241</v>
      </c>
      <c r="Q12" s="18" t="s">
        <v>182</v>
      </c>
      <c r="R12" s="20" t="s">
        <v>182</v>
      </c>
      <c r="S12" s="18" t="n">
        <v>340.98506961</v>
      </c>
      <c r="T12" s="20" t="n">
        <v>12.52444664</v>
      </c>
      <c r="U12" s="18" t="s">
        <v>182</v>
      </c>
      <c r="V12" s="20" t="s">
        <v>182</v>
      </c>
      <c r="W12" s="18" t="n">
        <v>421.52330687</v>
      </c>
      <c r="X12" s="20" t="n">
        <v>5.89777098</v>
      </c>
    </row>
    <row r="13" spans="1:24">
      <c r="A13" s="15" t="s">
        <v>188</v>
      </c>
      <c r="B13" s="17" t="n">
        <v>7161</v>
      </c>
      <c r="C13" s="18">
        <f>(329.0/B13*100)</f>
        <v/>
      </c>
      <c r="D13" s="19" t="n">
        <v>6832</v>
      </c>
      <c r="E13" s="18" t="n">
        <v>487.42607737</v>
      </c>
      <c r="F13" s="20" t="n">
        <v>6.96111979</v>
      </c>
      <c r="G13" s="18" t="n">
        <v>509.18558498</v>
      </c>
      <c r="H13" s="20" t="n">
        <v>5.79864262</v>
      </c>
      <c r="I13" s="18" t="n">
        <v>517.17261311</v>
      </c>
      <c r="J13" s="20" t="n">
        <v>3.67057461</v>
      </c>
      <c r="K13" s="18" t="n">
        <v>531.2520129</v>
      </c>
      <c r="L13" s="20" t="n">
        <v>2.42736756</v>
      </c>
      <c r="M13" s="18" t="n">
        <v>523.1171174</v>
      </c>
      <c r="N13" s="20" t="n">
        <v>3.25084614</v>
      </c>
      <c r="O13" s="18" t="n">
        <v>403.46505939</v>
      </c>
      <c r="P13" s="20" t="n">
        <v>16.7949963</v>
      </c>
      <c r="Q13" s="18" t="s">
        <v>182</v>
      </c>
      <c r="R13" s="20" t="s">
        <v>182</v>
      </c>
      <c r="S13" s="18" t="n">
        <v>447.51533769</v>
      </c>
      <c r="T13" s="20" t="n">
        <v>5.97365007</v>
      </c>
      <c r="U13" s="18" t="s">
        <v>182</v>
      </c>
      <c r="V13" s="20" t="s">
        <v>182</v>
      </c>
      <c r="W13" s="18" t="n">
        <v>433.45681119</v>
      </c>
      <c r="X13" s="20" t="n">
        <v>5.26118599</v>
      </c>
    </row>
    <row r="14" spans="1:24">
      <c r="A14" s="15" t="s">
        <v>189</v>
      </c>
      <c r="B14" s="17" t="n">
        <v>5587</v>
      </c>
      <c r="C14" s="18">
        <f>(197.0/B14*100)</f>
        <v/>
      </c>
      <c r="D14" s="19" t="n">
        <v>5390</v>
      </c>
      <c r="E14" s="18" t="n">
        <v>510.98968308</v>
      </c>
      <c r="F14" s="20" t="n">
        <v>3.96269435</v>
      </c>
      <c r="G14" s="18" t="n">
        <v>532.59820801</v>
      </c>
      <c r="H14" s="20" t="n">
        <v>2.55028868</v>
      </c>
      <c r="I14" s="18" t="n">
        <v>530.64388372</v>
      </c>
      <c r="J14" s="20" t="n">
        <v>2.94355249</v>
      </c>
      <c r="K14" s="18" t="n">
        <v>515.99077159</v>
      </c>
      <c r="L14" s="20" t="n">
        <v>3.92822759</v>
      </c>
      <c r="M14" s="18" t="n">
        <v>493.50822461</v>
      </c>
      <c r="N14" s="20" t="n">
        <v>5.89053776</v>
      </c>
      <c r="O14" s="18" t="n">
        <v>422.7798821</v>
      </c>
      <c r="P14" s="20" t="n">
        <v>14.90176457</v>
      </c>
      <c r="Q14" s="18" t="s">
        <v>182</v>
      </c>
      <c r="R14" s="20" t="s">
        <v>182</v>
      </c>
      <c r="S14" s="18" t="s">
        <v>182</v>
      </c>
      <c r="T14" s="20" t="s">
        <v>182</v>
      </c>
      <c r="U14" s="18" t="s">
        <v>182</v>
      </c>
      <c r="V14" s="20" t="s">
        <v>182</v>
      </c>
      <c r="W14" s="18" t="n">
        <v>456.58087401</v>
      </c>
      <c r="X14" s="20" t="n">
        <v>8.791066150000001</v>
      </c>
    </row>
    <row r="15" spans="1:24">
      <c r="A15" s="15" t="s">
        <v>190</v>
      </c>
      <c r="B15" s="17" t="n">
        <v>5882</v>
      </c>
      <c r="C15" s="18">
        <f>(151.0/B15*100)</f>
        <v/>
      </c>
      <c r="D15" s="19" t="n">
        <v>5731</v>
      </c>
      <c r="E15" s="18" t="n">
        <v>512.9466867899999</v>
      </c>
      <c r="F15" s="20" t="n">
        <v>2.82105157</v>
      </c>
      <c r="G15" s="18" t="n">
        <v>530.98846095</v>
      </c>
      <c r="H15" s="20" t="n">
        <v>2.39914575</v>
      </c>
      <c r="I15" s="18" t="n">
        <v>512.32807926</v>
      </c>
      <c r="J15" s="20" t="n">
        <v>4.1319422</v>
      </c>
      <c r="K15" s="18" t="n">
        <v>481.96774223</v>
      </c>
      <c r="L15" s="20" t="n">
        <v>9.64782699</v>
      </c>
      <c r="M15" s="18" t="n">
        <v>476.90939942</v>
      </c>
      <c r="N15" s="20" t="n">
        <v>9.12636867</v>
      </c>
      <c r="O15" s="18" t="n">
        <v>390.64671061</v>
      </c>
      <c r="P15" s="20" t="n">
        <v>25.21597104</v>
      </c>
      <c r="Q15" s="18" t="s">
        <v>182</v>
      </c>
      <c r="R15" s="20" t="s">
        <v>182</v>
      </c>
      <c r="S15" s="18" t="n">
        <v>368.85220715</v>
      </c>
      <c r="T15" s="20" t="n">
        <v>14.5875493</v>
      </c>
      <c r="U15" s="18" t="s">
        <v>182</v>
      </c>
      <c r="V15" s="20" t="s">
        <v>182</v>
      </c>
      <c r="W15" s="18" t="n">
        <v>449.33825126</v>
      </c>
      <c r="X15" s="20" t="n">
        <v>7.00409002</v>
      </c>
    </row>
    <row r="16" spans="1:24">
      <c r="A16" s="15" t="s">
        <v>191</v>
      </c>
      <c r="B16" s="17" t="n">
        <v>6108</v>
      </c>
      <c r="C16" s="18">
        <f>(264.0/B16*100)</f>
        <v/>
      </c>
      <c r="D16" s="19" t="n">
        <v>5844</v>
      </c>
      <c r="E16" s="18" t="n">
        <v>499.6146904</v>
      </c>
      <c r="F16" s="20" t="n">
        <v>3.40948198</v>
      </c>
      <c r="G16" s="18" t="n">
        <v>525.23648101</v>
      </c>
      <c r="H16" s="20" t="n">
        <v>2.84002198</v>
      </c>
      <c r="I16" s="18" t="n">
        <v>512.50695735</v>
      </c>
      <c r="J16" s="20" t="n">
        <v>3.42976935</v>
      </c>
      <c r="K16" s="18" t="n">
        <v>483.1621204</v>
      </c>
      <c r="L16" s="20" t="n">
        <v>5.01151261</v>
      </c>
      <c r="M16" s="18" t="n">
        <v>466.03848872</v>
      </c>
      <c r="N16" s="20" t="n">
        <v>5.94662168</v>
      </c>
      <c r="O16" s="18" t="n">
        <v>357.17090442</v>
      </c>
      <c r="P16" s="20" t="n">
        <v>17.03892866</v>
      </c>
      <c r="Q16" s="18" t="s">
        <v>182</v>
      </c>
      <c r="R16" s="20" t="s">
        <v>182</v>
      </c>
      <c r="S16" s="18" t="s">
        <v>182</v>
      </c>
      <c r="T16" s="20" t="s">
        <v>182</v>
      </c>
      <c r="U16" s="18" t="s">
        <v>182</v>
      </c>
      <c r="V16" s="20" t="s">
        <v>182</v>
      </c>
      <c r="W16" s="18" t="n">
        <v>411.09220138</v>
      </c>
      <c r="X16" s="20" t="n">
        <v>6.07744655</v>
      </c>
    </row>
    <row r="17" spans="1:24">
      <c r="A17" s="15" t="s">
        <v>192</v>
      </c>
      <c r="B17" s="17" t="n">
        <v>6504</v>
      </c>
      <c r="C17" s="18">
        <f>(794.0/B17*100)</f>
        <v/>
      </c>
      <c r="D17" s="19" t="n">
        <v>5710</v>
      </c>
      <c r="E17" s="18" t="n">
        <v>512.99412627</v>
      </c>
      <c r="F17" s="20" t="n">
        <v>3.37544153</v>
      </c>
      <c r="G17" s="18" t="n">
        <v>526.30445277</v>
      </c>
      <c r="H17" s="20" t="n">
        <v>3.72750021</v>
      </c>
      <c r="I17" s="18" t="n">
        <v>512.0820551199999</v>
      </c>
      <c r="J17" s="20" t="n">
        <v>4.20144137</v>
      </c>
      <c r="K17" s="18" t="n">
        <v>504.9161225</v>
      </c>
      <c r="L17" s="20" t="n">
        <v>6.83814783</v>
      </c>
      <c r="M17" s="18" t="n">
        <v>486.6633047</v>
      </c>
      <c r="N17" s="20" t="n">
        <v>10.85653076</v>
      </c>
      <c r="O17" s="18" t="s">
        <v>182</v>
      </c>
      <c r="P17" s="20" t="s">
        <v>182</v>
      </c>
      <c r="Q17" s="18" t="s">
        <v>182</v>
      </c>
      <c r="R17" s="20" t="s">
        <v>182</v>
      </c>
      <c r="S17" s="18" t="n">
        <v>362.96139732</v>
      </c>
      <c r="T17" s="20" t="n">
        <v>12.64520278</v>
      </c>
      <c r="U17" s="18" t="s">
        <v>182</v>
      </c>
      <c r="V17" s="20" t="s">
        <v>182</v>
      </c>
      <c r="W17" s="18" t="n">
        <v>443.78404727</v>
      </c>
      <c r="X17" s="20" t="n">
        <v>7.48373227</v>
      </c>
    </row>
    <row r="18" spans="1:24">
      <c r="A18" s="15" t="s">
        <v>193</v>
      </c>
      <c r="B18" s="17" t="n">
        <v>5532</v>
      </c>
      <c r="C18" s="18">
        <f>(40.0/B18*100)</f>
        <v/>
      </c>
      <c r="D18" s="19" t="n">
        <v>5492</v>
      </c>
      <c r="E18" s="18" t="n">
        <v>468.97336511</v>
      </c>
      <c r="F18" s="20" t="n">
        <v>3.44712811</v>
      </c>
      <c r="G18" s="18" t="n">
        <v>468.31755822</v>
      </c>
      <c r="H18" s="20" t="n">
        <v>4.99459363</v>
      </c>
      <c r="I18" s="18" t="n">
        <v>464.34156157</v>
      </c>
      <c r="J18" s="20" t="n">
        <v>5.24077985</v>
      </c>
      <c r="K18" s="18" t="n">
        <v>447.41227225</v>
      </c>
      <c r="L18" s="20" t="n">
        <v>6.08342881</v>
      </c>
      <c r="M18" s="18" t="n">
        <v>425.59947563</v>
      </c>
      <c r="N18" s="20" t="n">
        <v>6.2246713</v>
      </c>
      <c r="O18" s="18" t="n">
        <v>358.73236946</v>
      </c>
      <c r="P18" s="20" t="n">
        <v>16.39771243</v>
      </c>
      <c r="Q18" s="18" t="s">
        <v>182</v>
      </c>
      <c r="R18" s="20" t="s">
        <v>182</v>
      </c>
      <c r="S18" s="18" t="s">
        <v>182</v>
      </c>
      <c r="T18" s="20" t="s">
        <v>182</v>
      </c>
      <c r="U18" s="18" t="s">
        <v>182</v>
      </c>
      <c r="V18" s="20" t="s">
        <v>182</v>
      </c>
      <c r="W18" s="18" t="n">
        <v>398.81850714</v>
      </c>
      <c r="X18" s="20" t="n">
        <v>6.53100925</v>
      </c>
    </row>
    <row r="19" spans="1:24">
      <c r="A19" s="15" t="s">
        <v>194</v>
      </c>
      <c r="B19" s="17" t="n">
        <v>5658</v>
      </c>
      <c r="C19" s="18">
        <f>(154.0/B19*100)</f>
        <v/>
      </c>
      <c r="D19" s="19" t="n">
        <v>5504</v>
      </c>
      <c r="E19" s="18" t="n">
        <v>474.81636992</v>
      </c>
      <c r="F19" s="20" t="n">
        <v>3.84247949</v>
      </c>
      <c r="G19" s="18" t="n">
        <v>504.66205817</v>
      </c>
      <c r="H19" s="20" t="n">
        <v>3.26787891</v>
      </c>
      <c r="I19" s="18" t="n">
        <v>487.3855527</v>
      </c>
      <c r="J19" s="20" t="n">
        <v>3.55762457</v>
      </c>
      <c r="K19" s="18" t="n">
        <v>465.2847207</v>
      </c>
      <c r="L19" s="20" t="n">
        <v>4.94749744</v>
      </c>
      <c r="M19" s="18" t="n">
        <v>437.38042773</v>
      </c>
      <c r="N19" s="20" t="n">
        <v>6.51687824</v>
      </c>
      <c r="O19" s="18" t="n">
        <v>385.76858232</v>
      </c>
      <c r="P19" s="20" t="n">
        <v>18.33358349</v>
      </c>
      <c r="Q19" s="18" t="s">
        <v>182</v>
      </c>
      <c r="R19" s="20" t="s">
        <v>182</v>
      </c>
      <c r="S19" s="18" t="s">
        <v>182</v>
      </c>
      <c r="T19" s="20" t="s">
        <v>182</v>
      </c>
      <c r="U19" s="18" t="s">
        <v>182</v>
      </c>
      <c r="V19" s="20" t="s">
        <v>182</v>
      </c>
      <c r="W19" s="18" t="n">
        <v>394.87600978</v>
      </c>
      <c r="X19" s="20" t="n">
        <v>6.66812412</v>
      </c>
    </row>
    <row r="20" spans="1:24">
      <c r="A20" s="15" t="s">
        <v>195</v>
      </c>
      <c r="B20" s="17" t="n">
        <v>3371</v>
      </c>
      <c r="C20" s="18">
        <f>(81.0/B20*100)</f>
        <v/>
      </c>
      <c r="D20" s="19" t="n">
        <v>3290</v>
      </c>
      <c r="E20" s="18" t="n">
        <v>485.1114084</v>
      </c>
      <c r="F20" s="20" t="n">
        <v>4.2003938</v>
      </c>
      <c r="G20" s="18" t="n">
        <v>502.90584827</v>
      </c>
      <c r="H20" s="20" t="n">
        <v>3.35514853</v>
      </c>
      <c r="I20" s="18" t="n">
        <v>497.47886224</v>
      </c>
      <c r="J20" s="20" t="n">
        <v>4.14731756</v>
      </c>
      <c r="K20" s="18" t="n">
        <v>482.88529294</v>
      </c>
      <c r="L20" s="20" t="n">
        <v>5.71131796</v>
      </c>
      <c r="M20" s="18" t="n">
        <v>460.461967</v>
      </c>
      <c r="N20" s="20" t="n">
        <v>8.700107819999999</v>
      </c>
      <c r="O20" s="18" t="s">
        <v>182</v>
      </c>
      <c r="P20" s="20" t="s">
        <v>182</v>
      </c>
      <c r="Q20" s="18" t="s">
        <v>182</v>
      </c>
      <c r="R20" s="20" t="s">
        <v>182</v>
      </c>
      <c r="S20" s="18" t="s">
        <v>182</v>
      </c>
      <c r="T20" s="20" t="s">
        <v>182</v>
      </c>
      <c r="U20" s="18" t="s">
        <v>182</v>
      </c>
      <c r="V20" s="20" t="s">
        <v>182</v>
      </c>
      <c r="W20" s="18" t="n">
        <v>424.32182564</v>
      </c>
      <c r="X20" s="20" t="n">
        <v>9.4678743</v>
      </c>
    </row>
    <row r="21" spans="1:24">
      <c r="A21" s="15" t="s">
        <v>196</v>
      </c>
      <c r="B21" s="17" t="n">
        <v>5741</v>
      </c>
      <c r="C21" s="18">
        <f>(81.0/B21*100)</f>
        <v/>
      </c>
      <c r="D21" s="19" t="n">
        <v>5660</v>
      </c>
      <c r="E21" s="18" t="n">
        <v>500.26261155</v>
      </c>
      <c r="F21" s="20" t="n">
        <v>2.62053218</v>
      </c>
      <c r="G21" s="18" t="n">
        <v>516.27303011</v>
      </c>
      <c r="H21" s="20" t="n">
        <v>2.38658613</v>
      </c>
      <c r="I21" s="18" t="n">
        <v>509.28699229</v>
      </c>
      <c r="J21" s="20" t="n">
        <v>3.53139387</v>
      </c>
      <c r="K21" s="18" t="n">
        <v>503.01598275</v>
      </c>
      <c r="L21" s="20" t="n">
        <v>6.44811338</v>
      </c>
      <c r="M21" s="18" t="n">
        <v>448.25209473</v>
      </c>
      <c r="N21" s="20" t="n">
        <v>8.683270970000001</v>
      </c>
      <c r="O21" s="18" t="n">
        <v>424.8487347</v>
      </c>
      <c r="P21" s="20" t="n">
        <v>29.04056888</v>
      </c>
      <c r="Q21" s="18" t="s">
        <v>182</v>
      </c>
      <c r="R21" s="20" t="s">
        <v>182</v>
      </c>
      <c r="S21" s="18" t="s">
        <v>182</v>
      </c>
      <c r="T21" s="20" t="s">
        <v>182</v>
      </c>
      <c r="U21" s="18" t="s">
        <v>182</v>
      </c>
      <c r="V21" s="20" t="s">
        <v>182</v>
      </c>
      <c r="W21" s="18" t="n">
        <v>454.23753674</v>
      </c>
      <c r="X21" s="20" t="n">
        <v>7.87529801</v>
      </c>
    </row>
    <row r="22" spans="1:24">
      <c r="A22" s="15" t="s">
        <v>197</v>
      </c>
      <c r="B22" s="17" t="n">
        <v>6598</v>
      </c>
      <c r="C22" s="18">
        <f>(102.0/B22*100)</f>
        <v/>
      </c>
      <c r="D22" s="19" t="n">
        <v>6496</v>
      </c>
      <c r="E22" s="18" t="n">
        <v>489.64000255</v>
      </c>
      <c r="F22" s="20" t="n">
        <v>6.26055531</v>
      </c>
      <c r="G22" s="18" t="n">
        <v>492.45626216</v>
      </c>
      <c r="H22" s="20" t="n">
        <v>4.48600176</v>
      </c>
      <c r="I22" s="18" t="n">
        <v>481.93857954</v>
      </c>
      <c r="J22" s="20" t="n">
        <v>5.5038081</v>
      </c>
      <c r="K22" s="18" t="n">
        <v>458.68617979</v>
      </c>
      <c r="L22" s="20" t="n">
        <v>6.93814412</v>
      </c>
      <c r="M22" s="18" t="n">
        <v>451.00303513</v>
      </c>
      <c r="N22" s="20" t="n">
        <v>7.32660318</v>
      </c>
      <c r="O22" s="18" t="n">
        <v>353.48150344</v>
      </c>
      <c r="P22" s="20" t="n">
        <v>10.04320883</v>
      </c>
      <c r="Q22" s="18" t="s">
        <v>182</v>
      </c>
      <c r="R22" s="20" t="s">
        <v>182</v>
      </c>
      <c r="S22" s="18" t="n">
        <v>465.3184081</v>
      </c>
      <c r="T22" s="20" t="n">
        <v>9.52311205</v>
      </c>
      <c r="U22" s="18" t="s">
        <v>182</v>
      </c>
      <c r="V22" s="20" t="s">
        <v>182</v>
      </c>
      <c r="W22" s="18" t="n">
        <v>386.95758604</v>
      </c>
      <c r="X22" s="20" t="n">
        <v>7.11994441</v>
      </c>
    </row>
    <row r="23" spans="1:24">
      <c r="A23" s="15" t="s">
        <v>198</v>
      </c>
      <c r="B23" s="17" t="n">
        <v>11583</v>
      </c>
      <c r="C23" s="18">
        <f>(522.0/B23*100)</f>
        <v/>
      </c>
      <c r="D23" s="19" t="n">
        <v>11061</v>
      </c>
      <c r="E23" s="18" t="n">
        <v>492.03771397</v>
      </c>
      <c r="F23" s="20" t="n">
        <v>3.54621996</v>
      </c>
      <c r="G23" s="18" t="n">
        <v>512.0994018</v>
      </c>
      <c r="H23" s="20" t="n">
        <v>4.0446379</v>
      </c>
      <c r="I23" s="18" t="n">
        <v>505.32546471</v>
      </c>
      <c r="J23" s="20" t="n">
        <v>5.07028385</v>
      </c>
      <c r="K23" s="18" t="n">
        <v>473.73706071</v>
      </c>
      <c r="L23" s="20" t="n">
        <v>5.82160743</v>
      </c>
      <c r="M23" s="18" t="n">
        <v>470.24492616</v>
      </c>
      <c r="N23" s="20" t="n">
        <v>8.40958429</v>
      </c>
      <c r="O23" s="18" t="n">
        <v>458.71026959</v>
      </c>
      <c r="P23" s="20" t="n">
        <v>19.55759787</v>
      </c>
      <c r="Q23" s="18" t="s">
        <v>182</v>
      </c>
      <c r="R23" s="20" t="s">
        <v>182</v>
      </c>
      <c r="S23" s="18" t="s">
        <v>182</v>
      </c>
      <c r="T23" s="20" t="s">
        <v>182</v>
      </c>
      <c r="U23" s="18" t="s">
        <v>182</v>
      </c>
      <c r="V23" s="20" t="s">
        <v>182</v>
      </c>
      <c r="W23" s="18" t="n">
        <v>434.21110565</v>
      </c>
      <c r="X23" s="20" t="n">
        <v>5.30635086</v>
      </c>
    </row>
    <row r="24" spans="1:24">
      <c r="A24" s="15" t="s">
        <v>199</v>
      </c>
      <c r="B24" s="17" t="n">
        <v>6647</v>
      </c>
      <c r="C24" s="18">
        <f>(20.0/B24*100)</f>
        <v/>
      </c>
      <c r="D24" s="19" t="n">
        <v>6627</v>
      </c>
      <c r="E24" s="18" t="n">
        <v>535.01155561</v>
      </c>
      <c r="F24" s="20" t="n">
        <v>2.66899155</v>
      </c>
      <c r="G24" s="18" t="n">
        <v>540.4552942399999</v>
      </c>
      <c r="H24" s="20" t="n">
        <v>7.11258711</v>
      </c>
      <c r="I24" s="18" t="n">
        <v>539.15453114</v>
      </c>
      <c r="J24" s="20" t="n">
        <v>8.6213716</v>
      </c>
      <c r="K24" s="18" t="n">
        <v>503.97753643</v>
      </c>
      <c r="L24" s="20" t="n">
        <v>13.24743983</v>
      </c>
      <c r="M24" s="18" t="n">
        <v>517.00566055</v>
      </c>
      <c r="N24" s="20" t="n">
        <v>17.17482519</v>
      </c>
      <c r="O24" s="18" t="n">
        <v>437.355754</v>
      </c>
      <c r="P24" s="20" t="n">
        <v>17.09724105</v>
      </c>
      <c r="Q24" s="18" t="s">
        <v>182</v>
      </c>
      <c r="R24" s="20" t="s">
        <v>182</v>
      </c>
      <c r="S24" s="18" t="s">
        <v>182</v>
      </c>
      <c r="T24" s="20" t="s">
        <v>182</v>
      </c>
      <c r="U24" s="18" t="s">
        <v>182</v>
      </c>
      <c r="V24" s="20" t="s">
        <v>182</v>
      </c>
      <c r="W24" s="18" t="n">
        <v>456.64128495</v>
      </c>
      <c r="X24" s="20" t="n">
        <v>13.20728289</v>
      </c>
    </row>
    <row r="25" spans="1:24">
      <c r="A25" s="15" t="s">
        <v>200</v>
      </c>
      <c r="B25" s="17" t="n">
        <v>5581</v>
      </c>
      <c r="C25" s="18">
        <f>(28.0/B25*100)</f>
        <v/>
      </c>
      <c r="D25" s="19" t="n">
        <v>5553</v>
      </c>
      <c r="E25" s="18" t="n">
        <v>497.70190827</v>
      </c>
      <c r="F25" s="20" t="n">
        <v>4.47836938</v>
      </c>
      <c r="G25" s="18" t="n">
        <v>535.77299836</v>
      </c>
      <c r="H25" s="20" t="n">
        <v>4.20133152</v>
      </c>
      <c r="I25" s="18" t="n">
        <v>533.65543781</v>
      </c>
      <c r="J25" s="20" t="n">
        <v>4.40232172</v>
      </c>
      <c r="K25" s="18" t="n">
        <v>547.01093172</v>
      </c>
      <c r="L25" s="20" t="n">
        <v>8.62092889</v>
      </c>
      <c r="M25" s="18" t="n">
        <v>547.16577683</v>
      </c>
      <c r="N25" s="20" t="n">
        <v>20.2151649</v>
      </c>
      <c r="O25" s="18" t="n">
        <v>392.05635972</v>
      </c>
      <c r="P25" s="20" t="n">
        <v>35.90323828</v>
      </c>
      <c r="Q25" s="18" t="s">
        <v>182</v>
      </c>
      <c r="R25" s="20" t="s">
        <v>182</v>
      </c>
      <c r="S25" s="18" t="s">
        <v>182</v>
      </c>
      <c r="T25" s="20" t="s">
        <v>182</v>
      </c>
      <c r="U25" s="18" t="s">
        <v>182</v>
      </c>
      <c r="V25" s="20" t="s">
        <v>182</v>
      </c>
      <c r="W25" s="18" t="n">
        <v>465.29413553</v>
      </c>
      <c r="X25" s="20" t="n">
        <v>21.54787726</v>
      </c>
    </row>
    <row r="26" spans="1:24">
      <c r="A26" s="15" t="s">
        <v>201</v>
      </c>
      <c r="B26" s="17" t="n">
        <v>4869</v>
      </c>
      <c r="C26" s="18">
        <f>(102.0/B26*100)</f>
        <v/>
      </c>
      <c r="D26" s="19" t="n">
        <v>4767</v>
      </c>
      <c r="E26" s="18" t="n">
        <v>478.94469988</v>
      </c>
      <c r="F26" s="20" t="n">
        <v>3.60329944</v>
      </c>
      <c r="G26" s="18" t="n">
        <v>494.99531351</v>
      </c>
      <c r="H26" s="20" t="n">
        <v>3.37594833</v>
      </c>
      <c r="I26" s="18" t="n">
        <v>489.38035721</v>
      </c>
      <c r="J26" s="20" t="n">
        <v>3.13253005</v>
      </c>
      <c r="K26" s="18" t="n">
        <v>478.52417306</v>
      </c>
      <c r="L26" s="20" t="n">
        <v>3.29165305</v>
      </c>
      <c r="M26" s="18" t="n">
        <v>464.10961094</v>
      </c>
      <c r="N26" s="20" t="n">
        <v>4.58117629</v>
      </c>
      <c r="O26" s="18" t="s">
        <v>182</v>
      </c>
      <c r="P26" s="20" t="s">
        <v>182</v>
      </c>
      <c r="Q26" s="18" t="s">
        <v>182</v>
      </c>
      <c r="R26" s="20" t="s">
        <v>182</v>
      </c>
      <c r="S26" s="18" t="s">
        <v>182</v>
      </c>
      <c r="T26" s="20" t="s">
        <v>182</v>
      </c>
      <c r="U26" s="18" t="s">
        <v>182</v>
      </c>
      <c r="V26" s="20" t="s">
        <v>182</v>
      </c>
      <c r="W26" s="18" t="n">
        <v>428.54958417</v>
      </c>
      <c r="X26" s="20" t="n">
        <v>8.489445679999999</v>
      </c>
    </row>
    <row r="27" spans="1:24">
      <c r="A27" s="15" t="s">
        <v>202</v>
      </c>
      <c r="B27" s="17" t="n">
        <v>5299</v>
      </c>
      <c r="C27" s="18">
        <f>(186.0/B27*100)</f>
        <v/>
      </c>
      <c r="D27" s="19" t="n">
        <v>5113</v>
      </c>
      <c r="E27" s="18" t="n">
        <v>490.90889711</v>
      </c>
      <c r="F27" s="20" t="n">
        <v>2.78466571</v>
      </c>
      <c r="G27" s="18" t="n">
        <v>511.36287307</v>
      </c>
      <c r="H27" s="20" t="n">
        <v>2.84944729</v>
      </c>
      <c r="I27" s="18" t="n">
        <v>495.13517635</v>
      </c>
      <c r="J27" s="20" t="n">
        <v>3.30841684</v>
      </c>
      <c r="K27" s="18" t="n">
        <v>489.73744182</v>
      </c>
      <c r="L27" s="20" t="n">
        <v>4.99078112</v>
      </c>
      <c r="M27" s="18" t="n">
        <v>471.97552397</v>
      </c>
      <c r="N27" s="20" t="n">
        <v>6.92476349</v>
      </c>
      <c r="O27" s="18" t="n">
        <v>433.74807221</v>
      </c>
      <c r="P27" s="20" t="n">
        <v>14.3856779</v>
      </c>
      <c r="Q27" s="18" t="s">
        <v>182</v>
      </c>
      <c r="R27" s="20" t="s">
        <v>182</v>
      </c>
      <c r="S27" s="18" t="s">
        <v>182</v>
      </c>
      <c r="T27" s="20" t="s">
        <v>182</v>
      </c>
      <c r="U27" s="18" t="s">
        <v>182</v>
      </c>
      <c r="V27" s="20" t="s">
        <v>182</v>
      </c>
      <c r="W27" s="18" t="n">
        <v>419.25317007</v>
      </c>
      <c r="X27" s="20" t="n">
        <v>4.25738141</v>
      </c>
    </row>
    <row r="28" spans="1:24">
      <c r="A28" s="15" t="s">
        <v>203</v>
      </c>
      <c r="B28" s="17" t="n">
        <v>7568</v>
      </c>
      <c r="C28" s="18">
        <f>(135.0/B28*100)</f>
        <v/>
      </c>
      <c r="D28" s="19" t="n">
        <v>7433</v>
      </c>
      <c r="E28" s="18" t="n">
        <v>376.14268345</v>
      </c>
      <c r="F28" s="20" t="n">
        <v>4.08256842</v>
      </c>
      <c r="G28" s="18" t="n">
        <v>399.96050197</v>
      </c>
      <c r="H28" s="20" t="n">
        <v>3.34093897</v>
      </c>
      <c r="I28" s="18" t="n">
        <v>421.1273297</v>
      </c>
      <c r="J28" s="20" t="n">
        <v>2.39670195</v>
      </c>
      <c r="K28" s="18" t="n">
        <v>426.66929771</v>
      </c>
      <c r="L28" s="20" t="n">
        <v>3.34689417</v>
      </c>
      <c r="M28" s="18" t="n">
        <v>416.64260164</v>
      </c>
      <c r="N28" s="20" t="n">
        <v>5.33244981</v>
      </c>
      <c r="O28" s="18" t="n">
        <v>331.61953229</v>
      </c>
      <c r="P28" s="20" t="n">
        <v>9.41278149</v>
      </c>
      <c r="Q28" s="18" t="s">
        <v>182</v>
      </c>
      <c r="R28" s="20" t="s">
        <v>182</v>
      </c>
      <c r="S28" s="18" t="s">
        <v>182</v>
      </c>
      <c r="T28" s="20" t="s">
        <v>182</v>
      </c>
      <c r="U28" s="18" t="s">
        <v>182</v>
      </c>
      <c r="V28" s="20" t="s">
        <v>182</v>
      </c>
      <c r="W28" s="18" t="n">
        <v>353.71367857</v>
      </c>
      <c r="X28" s="20" t="n">
        <v>8.964601269999999</v>
      </c>
    </row>
    <row r="29" spans="1:24">
      <c r="A29" s="15" t="s">
        <v>204</v>
      </c>
      <c r="B29" s="17" t="n">
        <v>5385</v>
      </c>
      <c r="C29" s="18">
        <f>(37.0/B29*100)</f>
        <v/>
      </c>
      <c r="D29" s="19" t="n">
        <v>5348</v>
      </c>
      <c r="E29" s="18" t="n">
        <v>497.50530371</v>
      </c>
      <c r="F29" s="20" t="n">
        <v>4.44553856</v>
      </c>
      <c r="G29" s="18" t="n">
        <v>520.6212076</v>
      </c>
      <c r="H29" s="20" t="n">
        <v>3.4944716</v>
      </c>
      <c r="I29" s="18" t="n">
        <v>523.96248111</v>
      </c>
      <c r="J29" s="20" t="n">
        <v>2.62197116</v>
      </c>
      <c r="K29" s="18" t="n">
        <v>530.76436913</v>
      </c>
      <c r="L29" s="20" t="n">
        <v>3.64300039</v>
      </c>
      <c r="M29" s="18" t="n">
        <v>515.53081859</v>
      </c>
      <c r="N29" s="20" t="n">
        <v>7.25211798</v>
      </c>
      <c r="O29" s="18" t="n">
        <v>388.67614524</v>
      </c>
      <c r="P29" s="20" t="n">
        <v>42.43001082</v>
      </c>
      <c r="Q29" s="18" t="s">
        <v>182</v>
      </c>
      <c r="R29" s="20" t="s">
        <v>182</v>
      </c>
      <c r="S29" s="18" t="n">
        <v>335.3902018</v>
      </c>
      <c r="T29" s="20" t="n">
        <v>12.1685767</v>
      </c>
      <c r="U29" s="18" t="s">
        <v>182</v>
      </c>
      <c r="V29" s="20" t="s">
        <v>182</v>
      </c>
      <c r="W29" s="18" t="n">
        <v>426.89155638</v>
      </c>
      <c r="X29" s="20" t="n">
        <v>10.85269</v>
      </c>
    </row>
    <row r="30" spans="1:24">
      <c r="A30" s="15" t="s">
        <v>205</v>
      </c>
      <c r="B30" s="17" t="n">
        <v>4520</v>
      </c>
      <c r="C30" s="18">
        <f>(577.0/B30*100)</f>
        <v/>
      </c>
      <c r="D30" s="19" t="n">
        <v>3943</v>
      </c>
      <c r="E30" s="18" t="n">
        <v>455.82534123</v>
      </c>
      <c r="F30" s="20" t="n">
        <v>5.57158716</v>
      </c>
      <c r="G30" s="18" t="n">
        <v>494.19470252</v>
      </c>
      <c r="H30" s="20" t="n">
        <v>5.96626843</v>
      </c>
      <c r="I30" s="18" t="n">
        <v>504.01165019</v>
      </c>
      <c r="J30" s="20" t="n">
        <v>3.72239239</v>
      </c>
      <c r="K30" s="18" t="n">
        <v>516.22208233</v>
      </c>
      <c r="L30" s="20" t="n">
        <v>3.41963363</v>
      </c>
      <c r="M30" s="18" t="n">
        <v>511.84082009</v>
      </c>
      <c r="N30" s="20" t="n">
        <v>4.69514305</v>
      </c>
      <c r="O30" s="18" t="n">
        <v>416.62079913</v>
      </c>
      <c r="P30" s="20" t="n">
        <v>23.35845308</v>
      </c>
      <c r="Q30" s="18" t="s">
        <v>182</v>
      </c>
      <c r="R30" s="20" t="s">
        <v>182</v>
      </c>
      <c r="S30" s="18" t="s">
        <v>182</v>
      </c>
      <c r="T30" s="20" t="s">
        <v>182</v>
      </c>
      <c r="U30" s="18" t="s">
        <v>182</v>
      </c>
      <c r="V30" s="20" t="s">
        <v>182</v>
      </c>
      <c r="W30" s="18" t="n">
        <v>432.61013568</v>
      </c>
      <c r="X30" s="20" t="n">
        <v>6.91355769</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(17.0/B32*100)</f>
        <v/>
      </c>
      <c r="D32" s="19" t="n">
        <v>4461</v>
      </c>
      <c r="E32" s="18" t="n">
        <v>516.12923227</v>
      </c>
      <c r="F32" s="20" t="n">
        <v>4.20466294</v>
      </c>
      <c r="G32" s="18" t="n">
        <v>520.4927561</v>
      </c>
      <c r="H32" s="20" t="n">
        <v>4.10240022</v>
      </c>
      <c r="I32" s="18" t="n">
        <v>510.43489801</v>
      </c>
      <c r="J32" s="20" t="n">
        <v>3.0327342</v>
      </c>
      <c r="K32" s="18" t="n">
        <v>501.33770075</v>
      </c>
      <c r="L32" s="20" t="n">
        <v>3.96460807</v>
      </c>
      <c r="M32" s="18" t="n">
        <v>474.79637467</v>
      </c>
      <c r="N32" s="20" t="n">
        <v>4.11078282</v>
      </c>
      <c r="O32" s="18" t="n">
        <v>459.37468581</v>
      </c>
      <c r="P32" s="20" t="n">
        <v>28.13902873</v>
      </c>
      <c r="Q32" s="18" t="s">
        <v>182</v>
      </c>
      <c r="R32" s="20" t="s">
        <v>182</v>
      </c>
      <c r="S32" s="18" t="s">
        <v>182</v>
      </c>
      <c r="T32" s="20" t="s">
        <v>182</v>
      </c>
      <c r="U32" s="18" t="s">
        <v>182</v>
      </c>
      <c r="V32" s="20" t="s">
        <v>182</v>
      </c>
      <c r="W32" s="18" t="n">
        <v>424.60305177</v>
      </c>
      <c r="X32" s="20" t="n">
        <v>9.3842515</v>
      </c>
    </row>
    <row r="33" spans="1:24">
      <c r="A33" s="15" t="s">
        <v>208</v>
      </c>
      <c r="B33" s="17" t="n">
        <v>7325</v>
      </c>
      <c r="C33" s="18">
        <f>(246.0/B33*100)</f>
        <v/>
      </c>
      <c r="D33" s="19" t="n">
        <v>7079</v>
      </c>
      <c r="E33" s="18" t="n">
        <v>507.23557679</v>
      </c>
      <c r="F33" s="20" t="n">
        <v>4.01786246</v>
      </c>
      <c r="G33" s="18" t="n">
        <v>509.29188741</v>
      </c>
      <c r="H33" s="20" t="n">
        <v>3.32380648</v>
      </c>
      <c r="I33" s="18" t="n">
        <v>491.09720393</v>
      </c>
      <c r="J33" s="20" t="n">
        <v>3.44332137</v>
      </c>
      <c r="K33" s="18" t="n">
        <v>475.97398699</v>
      </c>
      <c r="L33" s="20" t="n">
        <v>5.32349458</v>
      </c>
      <c r="M33" s="18" t="n">
        <v>445.02423001</v>
      </c>
      <c r="N33" s="20" t="n">
        <v>7.17734241</v>
      </c>
      <c r="O33" s="18" t="n">
        <v>385.2957023</v>
      </c>
      <c r="P33" s="20" t="n">
        <v>29.52119482</v>
      </c>
      <c r="Q33" s="18" t="s">
        <v>182</v>
      </c>
      <c r="R33" s="20" t="s">
        <v>182</v>
      </c>
      <c r="S33" s="18" t="s">
        <v>182</v>
      </c>
      <c r="T33" s="20" t="s">
        <v>182</v>
      </c>
      <c r="U33" s="18" t="s">
        <v>182</v>
      </c>
      <c r="V33" s="20" t="s">
        <v>182</v>
      </c>
      <c r="W33" s="18" t="n">
        <v>420.97286606</v>
      </c>
      <c r="X33" s="20" t="n">
        <v>9.461529479999999</v>
      </c>
    </row>
    <row r="34" spans="1:24">
      <c r="A34" s="15" t="s">
        <v>209</v>
      </c>
      <c r="B34" s="17" t="n">
        <v>6350</v>
      </c>
      <c r="C34" s="18">
        <f>(87.0/B34*100)</f>
        <v/>
      </c>
      <c r="D34" s="19" t="n">
        <v>6263</v>
      </c>
      <c r="E34" s="18" t="n">
        <v>465.48206729</v>
      </c>
      <c r="F34" s="20" t="n">
        <v>3.88084131</v>
      </c>
      <c r="G34" s="18" t="n">
        <v>498.67974743</v>
      </c>
      <c r="H34" s="20" t="n">
        <v>3.12283136</v>
      </c>
      <c r="I34" s="18" t="n">
        <v>507.44412374</v>
      </c>
      <c r="J34" s="20" t="n">
        <v>3.47002539</v>
      </c>
      <c r="K34" s="18" t="n">
        <v>477.36731966</v>
      </c>
      <c r="L34" s="20" t="n">
        <v>5.02596321</v>
      </c>
      <c r="M34" s="18" t="n">
        <v>447.21150313</v>
      </c>
      <c r="N34" s="20" t="n">
        <v>5.73560338</v>
      </c>
      <c r="O34" s="18" t="n">
        <v>379.07328183</v>
      </c>
      <c r="P34" s="20" t="n">
        <v>14.0777645</v>
      </c>
      <c r="Q34" s="18" t="s">
        <v>182</v>
      </c>
      <c r="R34" s="20" t="s">
        <v>182</v>
      </c>
      <c r="S34" s="18" t="n">
        <v>336.51078337</v>
      </c>
      <c r="T34" s="20" t="n">
        <v>12.24828707</v>
      </c>
      <c r="U34" s="18" t="s">
        <v>182</v>
      </c>
      <c r="V34" s="20" t="s">
        <v>182</v>
      </c>
      <c r="W34" s="18" t="n">
        <v>401.83788103</v>
      </c>
      <c r="X34" s="20" t="n">
        <v>7.68666146</v>
      </c>
    </row>
    <row r="35" spans="1:24">
      <c r="A35" s="15" t="s">
        <v>210</v>
      </c>
      <c r="B35" s="17" t="n">
        <v>6406</v>
      </c>
      <c r="C35" s="18">
        <f>(76.0/B35*100)</f>
        <v/>
      </c>
      <c r="D35" s="19" t="n">
        <v>6330</v>
      </c>
      <c r="E35" s="18" t="n">
        <v>510.69178401</v>
      </c>
      <c r="F35" s="20" t="n">
        <v>3.06490205</v>
      </c>
      <c r="G35" s="18" t="n">
        <v>528.08052219</v>
      </c>
      <c r="H35" s="20" t="n">
        <v>2.62959675</v>
      </c>
      <c r="I35" s="18" t="n">
        <v>518.26237883</v>
      </c>
      <c r="J35" s="20" t="n">
        <v>3.57182343</v>
      </c>
      <c r="K35" s="18" t="n">
        <v>503.08690745</v>
      </c>
      <c r="L35" s="20" t="n">
        <v>6.06367002</v>
      </c>
      <c r="M35" s="18" t="n">
        <v>471.76159068</v>
      </c>
      <c r="N35" s="20" t="n">
        <v>6.94367157</v>
      </c>
      <c r="O35" s="18" t="n">
        <v>456.28947541</v>
      </c>
      <c r="P35" s="20" t="n">
        <v>18.93491365</v>
      </c>
      <c r="Q35" s="18" t="s">
        <v>182</v>
      </c>
      <c r="R35" s="20" t="s">
        <v>182</v>
      </c>
      <c r="S35" s="18" t="n">
        <v>349.78970242</v>
      </c>
      <c r="T35" s="20" t="n">
        <v>6.90672373</v>
      </c>
      <c r="U35" s="18" t="s">
        <v>182</v>
      </c>
      <c r="V35" s="20" t="s">
        <v>182</v>
      </c>
      <c r="W35" s="18" t="n">
        <v>447.13765788</v>
      </c>
      <c r="X35" s="20" t="n">
        <v>6.70021998</v>
      </c>
    </row>
    <row r="36" spans="1:24">
      <c r="A36" s="15" t="s">
        <v>211</v>
      </c>
      <c r="B36" s="17" t="n">
        <v>6736</v>
      </c>
      <c r="C36" s="18">
        <f>(54.0/B36*100)</f>
        <v/>
      </c>
      <c r="D36" s="19" t="n">
        <v>6682</v>
      </c>
      <c r="E36" s="18" t="n">
        <v>481.47586903</v>
      </c>
      <c r="F36" s="20" t="n">
        <v>3.12857088</v>
      </c>
      <c r="G36" s="18" t="n">
        <v>500.58234918</v>
      </c>
      <c r="H36" s="20" t="n">
        <v>2.98355589</v>
      </c>
      <c r="I36" s="18" t="n">
        <v>493.52765205</v>
      </c>
      <c r="J36" s="20" t="n">
        <v>3.56361608</v>
      </c>
      <c r="K36" s="18" t="n">
        <v>492.11278344</v>
      </c>
      <c r="L36" s="20" t="n">
        <v>4.93109297</v>
      </c>
      <c r="M36" s="18" t="n">
        <v>476.0185672</v>
      </c>
      <c r="N36" s="20" t="n">
        <v>7.62441206</v>
      </c>
      <c r="O36" s="18" t="n">
        <v>415.69116087</v>
      </c>
      <c r="P36" s="20" t="n">
        <v>19.29217902</v>
      </c>
      <c r="Q36" s="18" t="s">
        <v>182</v>
      </c>
      <c r="R36" s="20" t="s">
        <v>182</v>
      </c>
      <c r="S36" s="18" t="s">
        <v>182</v>
      </c>
      <c r="T36" s="20" t="s">
        <v>182</v>
      </c>
      <c r="U36" s="18" t="s">
        <v>182</v>
      </c>
      <c r="V36" s="20" t="s">
        <v>182</v>
      </c>
      <c r="W36" s="18" t="n">
        <v>423.553195</v>
      </c>
      <c r="X36" s="20" t="n">
        <v>7.37299962</v>
      </c>
    </row>
    <row r="37" spans="1:24">
      <c r="A37" s="15" t="s">
        <v>212</v>
      </c>
      <c r="B37" s="17" t="n">
        <v>5458</v>
      </c>
      <c r="C37" s="18">
        <f>(271.0/B37*100)</f>
        <v/>
      </c>
      <c r="D37" s="19" t="n">
        <v>5187</v>
      </c>
      <c r="E37" s="18" t="n">
        <v>496.51726638</v>
      </c>
      <c r="F37" s="20" t="n">
        <v>4.14193534</v>
      </c>
      <c r="G37" s="18" t="n">
        <v>505.05920889</v>
      </c>
      <c r="H37" s="20" t="n">
        <v>4.61235237</v>
      </c>
      <c r="I37" s="18" t="n">
        <v>508.48574532</v>
      </c>
      <c r="J37" s="20" t="n">
        <v>4.1844464</v>
      </c>
      <c r="K37" s="18" t="n">
        <v>508.58162628</v>
      </c>
      <c r="L37" s="20" t="n">
        <v>4.5167685</v>
      </c>
      <c r="M37" s="18" t="n">
        <v>494.74717433</v>
      </c>
      <c r="N37" s="20" t="n">
        <v>5.5591942</v>
      </c>
      <c r="O37" s="18" t="n">
        <v>389.21190398</v>
      </c>
      <c r="P37" s="20" t="n">
        <v>22.35314496</v>
      </c>
      <c r="Q37" s="18" t="s">
        <v>182</v>
      </c>
      <c r="R37" s="20" t="s">
        <v>182</v>
      </c>
      <c r="S37" s="18" t="s">
        <v>182</v>
      </c>
      <c r="T37" s="20" t="s">
        <v>182</v>
      </c>
      <c r="U37" s="18" t="s">
        <v>182</v>
      </c>
      <c r="V37" s="20" t="s">
        <v>182</v>
      </c>
      <c r="W37" s="18" t="n">
        <v>424.02253647</v>
      </c>
      <c r="X37" s="20" t="n">
        <v>5.80809235</v>
      </c>
    </row>
    <row r="38" spans="1:24">
      <c r="A38" s="15" t="s">
        <v>213</v>
      </c>
      <c r="B38" s="17" t="n">
        <v>5860</v>
      </c>
      <c r="C38" s="18">
        <f>(68.0/B38*100)</f>
        <v/>
      </c>
      <c r="D38" s="19" t="n">
        <v>5792</v>
      </c>
      <c r="E38" s="18" t="n">
        <v>518.7563544</v>
      </c>
      <c r="F38" s="20" t="n">
        <v>4.05424259</v>
      </c>
      <c r="G38" s="18" t="n">
        <v>545.8745497899999</v>
      </c>
      <c r="H38" s="20" t="n">
        <v>3.2885564</v>
      </c>
      <c r="I38" s="18" t="n">
        <v>532.3561336400001</v>
      </c>
      <c r="J38" s="20" t="n">
        <v>3.83578041</v>
      </c>
      <c r="K38" s="18" t="n">
        <v>504.49251068</v>
      </c>
      <c r="L38" s="20" t="n">
        <v>6.73511489</v>
      </c>
      <c r="M38" s="18" t="n">
        <v>488.77030394</v>
      </c>
      <c r="N38" s="20" t="n">
        <v>9.80381378</v>
      </c>
      <c r="O38" s="18" t="n">
        <v>423.77334755</v>
      </c>
      <c r="P38" s="20" t="n">
        <v>19.6152984</v>
      </c>
      <c r="Q38" s="18" t="s">
        <v>182</v>
      </c>
      <c r="R38" s="20" t="s">
        <v>182</v>
      </c>
      <c r="S38" s="18" t="s">
        <v>182</v>
      </c>
      <c r="T38" s="20" t="s">
        <v>182</v>
      </c>
      <c r="U38" s="18" t="s">
        <v>182</v>
      </c>
      <c r="V38" s="20" t="s">
        <v>182</v>
      </c>
      <c r="W38" s="18" t="n">
        <v>451.10126655</v>
      </c>
      <c r="X38" s="20" t="n">
        <v>6.06488203</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(5675.0/B40*100)</f>
        <v/>
      </c>
      <c r="D40" s="19" t="n">
        <v>8482</v>
      </c>
      <c r="E40" s="18" t="n">
        <v>448.21987468</v>
      </c>
      <c r="F40" s="20" t="n">
        <v>6.80727001</v>
      </c>
      <c r="G40" s="18" t="n">
        <v>490.41964354</v>
      </c>
      <c r="H40" s="20" t="n">
        <v>5.65194896</v>
      </c>
      <c r="I40" s="18" t="n">
        <v>507.58833959</v>
      </c>
      <c r="J40" s="20" t="n">
        <v>3.86794342</v>
      </c>
      <c r="K40" s="18" t="n">
        <v>513.2660423</v>
      </c>
      <c r="L40" s="20" t="n">
        <v>3.64485773</v>
      </c>
      <c r="M40" s="18" t="n">
        <v>501.62041058</v>
      </c>
      <c r="N40" s="20" t="n">
        <v>6.36139056</v>
      </c>
      <c r="O40" s="18" t="n">
        <v>408.69474018</v>
      </c>
      <c r="P40" s="20" t="n">
        <v>29.40753755</v>
      </c>
      <c r="Q40" s="18" t="s">
        <v>182</v>
      </c>
      <c r="R40" s="20" t="s">
        <v>182</v>
      </c>
      <c r="S40" s="18" t="n">
        <v>491.16464222</v>
      </c>
      <c r="T40" s="20" t="n">
        <v>2.5540442</v>
      </c>
      <c r="U40" s="18" t="s">
        <v>182</v>
      </c>
      <c r="V40" s="20" t="s">
        <v>182</v>
      </c>
      <c r="W40" s="18" t="n">
        <v>400.9540624</v>
      </c>
      <c r="X40" s="20" t="n">
        <v>6.52479641</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(2819.0/B46*100)</f>
        <v/>
      </c>
      <c r="D46" s="19" t="n">
        <v>20322</v>
      </c>
      <c r="E46" s="18" t="n">
        <v>382.12795723</v>
      </c>
      <c r="F46" s="20" t="n">
        <v>4.20891618</v>
      </c>
      <c r="G46" s="18" t="n">
        <v>391.98087026</v>
      </c>
      <c r="H46" s="20" t="n">
        <v>5.1847289</v>
      </c>
      <c r="I46" s="18" t="n">
        <v>413.96699374</v>
      </c>
      <c r="J46" s="20" t="n">
        <v>5.08270941</v>
      </c>
      <c r="K46" s="18" t="n">
        <v>405.09005475</v>
      </c>
      <c r="L46" s="20" t="n">
        <v>5.49898139</v>
      </c>
      <c r="M46" s="18" t="n">
        <v>392.05499943</v>
      </c>
      <c r="N46" s="20" t="n">
        <v>6.20065991</v>
      </c>
      <c r="O46" s="18" t="n">
        <v>284.46388749</v>
      </c>
      <c r="P46" s="20" t="n">
        <v>12.06045404</v>
      </c>
      <c r="Q46" s="18" t="s">
        <v>182</v>
      </c>
      <c r="R46" s="20" t="s">
        <v>182</v>
      </c>
      <c r="S46" s="18" t="s">
        <v>182</v>
      </c>
      <c r="T46" s="20" t="s">
        <v>182</v>
      </c>
      <c r="U46" s="18" t="s">
        <v>182</v>
      </c>
      <c r="V46" s="20" t="s">
        <v>182</v>
      </c>
      <c r="W46" s="18" t="n">
        <v>355.83693608</v>
      </c>
      <c r="X46" s="20" t="n">
        <v>3.96588536</v>
      </c>
    </row>
    <row r="47" spans="1:24">
      <c r="A47" s="15" t="s">
        <v>222</v>
      </c>
      <c r="B47" s="17" t="n">
        <v>5928</v>
      </c>
      <c r="C47" s="18">
        <f>(162.0/B47*100)</f>
        <v/>
      </c>
      <c r="D47" s="19" t="n">
        <v>5766</v>
      </c>
      <c r="E47" s="18" t="n">
        <v>446.93864165</v>
      </c>
      <c r="F47" s="20" t="n">
        <v>5.06125237</v>
      </c>
      <c r="G47" s="18" t="n">
        <v>472.81311464</v>
      </c>
      <c r="H47" s="20" t="n">
        <v>4.80027463</v>
      </c>
      <c r="I47" s="18" t="n">
        <v>466.30347709</v>
      </c>
      <c r="J47" s="20" t="n">
        <v>5.05455481</v>
      </c>
      <c r="K47" s="18" t="n">
        <v>443.9750935</v>
      </c>
      <c r="L47" s="20" t="n">
        <v>5.5464891</v>
      </c>
      <c r="M47" s="18" t="n">
        <v>428.29689381</v>
      </c>
      <c r="N47" s="20" t="n">
        <v>5.95956179</v>
      </c>
      <c r="O47" s="18" t="n">
        <v>351.05817057</v>
      </c>
      <c r="P47" s="20" t="n">
        <v>12.61946813</v>
      </c>
      <c r="Q47" s="18" t="s">
        <v>182</v>
      </c>
      <c r="R47" s="20" t="s">
        <v>182</v>
      </c>
      <c r="S47" s="18" t="s">
        <v>182</v>
      </c>
      <c r="T47" s="20" t="s">
        <v>182</v>
      </c>
      <c r="U47" s="18" t="s">
        <v>182</v>
      </c>
      <c r="V47" s="20" t="s">
        <v>182</v>
      </c>
      <c r="W47" s="18" t="n">
        <v>389.41563735</v>
      </c>
      <c r="X47" s="20" t="n">
        <v>4.70795381</v>
      </c>
    </row>
    <row r="48" spans="1:24">
      <c r="A48" s="15" t="s">
        <v>223</v>
      </c>
      <c r="B48" s="17" t="n">
        <v>9841</v>
      </c>
      <c r="C48" s="18">
        <f>(19.0/B48*100)</f>
        <v/>
      </c>
      <c r="D48" s="19" t="n">
        <v>9822</v>
      </c>
      <c r="E48" s="18" t="n">
        <v>537.19702073</v>
      </c>
      <c r="F48" s="20" t="n">
        <v>4.41404717</v>
      </c>
      <c r="G48" s="18" t="n">
        <v>550.23176433</v>
      </c>
      <c r="H48" s="20" t="n">
        <v>10.25616477</v>
      </c>
      <c r="I48" s="18" t="n">
        <v>531.8417447</v>
      </c>
      <c r="J48" s="20" t="n">
        <v>7.80445236</v>
      </c>
      <c r="K48" s="18" t="n">
        <v>489.9394256</v>
      </c>
      <c r="L48" s="20" t="n">
        <v>10.43917505</v>
      </c>
      <c r="M48" s="18" t="n">
        <v>471.82454768</v>
      </c>
      <c r="N48" s="20" t="n">
        <v>12.36985179</v>
      </c>
      <c r="O48" s="18" t="n">
        <v>379.37826934</v>
      </c>
      <c r="P48" s="20" t="n">
        <v>11.07715242</v>
      </c>
      <c r="Q48" s="18" t="s">
        <v>182</v>
      </c>
      <c r="R48" s="20" t="s">
        <v>182</v>
      </c>
      <c r="S48" s="18" t="s">
        <v>182</v>
      </c>
      <c r="T48" s="20" t="s">
        <v>182</v>
      </c>
      <c r="U48" s="18" t="s">
        <v>182</v>
      </c>
      <c r="V48" s="20" t="s">
        <v>182</v>
      </c>
      <c r="W48" s="18" t="n">
        <v>445.2972549</v>
      </c>
      <c r="X48" s="20" t="n">
        <v>29.10917943</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(1102.0/B50*100)</f>
        <v/>
      </c>
      <c r="D50" s="19" t="n">
        <v>10693</v>
      </c>
      <c r="E50" s="18" t="n">
        <v>368.19202633</v>
      </c>
      <c r="F50" s="20" t="n">
        <v>4.3071787</v>
      </c>
      <c r="G50" s="18" t="n">
        <v>387.52468771</v>
      </c>
      <c r="H50" s="20" t="n">
        <v>3.86243937</v>
      </c>
      <c r="I50" s="18" t="n">
        <v>405.11733932</v>
      </c>
      <c r="J50" s="20" t="n">
        <v>3.61256111</v>
      </c>
      <c r="K50" s="18" t="n">
        <v>405.14555724</v>
      </c>
      <c r="L50" s="20" t="n">
        <v>3.09689882</v>
      </c>
      <c r="M50" s="18" t="n">
        <v>405.72146756</v>
      </c>
      <c r="N50" s="20" t="n">
        <v>3.67336776</v>
      </c>
      <c r="O50" s="18" t="n">
        <v>309.38214635</v>
      </c>
      <c r="P50" s="20" t="n">
        <v>11.65830352</v>
      </c>
      <c r="Q50" s="18" t="s">
        <v>182</v>
      </c>
      <c r="R50" s="20" t="s">
        <v>182</v>
      </c>
      <c r="S50" s="18" t="s">
        <v>182</v>
      </c>
      <c r="T50" s="20" t="s">
        <v>182</v>
      </c>
      <c r="U50" s="18" t="s">
        <v>182</v>
      </c>
      <c r="V50" s="20" t="s">
        <v>182</v>
      </c>
      <c r="W50" s="18" t="n">
        <v>360.96112036</v>
      </c>
      <c r="X50" s="20" t="n">
        <v>7.61191398</v>
      </c>
    </row>
    <row r="51" spans="1:24">
      <c r="A51" s="15" t="s">
        <v>226</v>
      </c>
      <c r="B51" s="17" t="n">
        <v>6866</v>
      </c>
      <c r="C51" s="18">
        <f>(117.0/B51*100)</f>
        <v/>
      </c>
      <c r="D51" s="19" t="n">
        <v>6749</v>
      </c>
      <c r="E51" s="18" t="n">
        <v>374.34799016</v>
      </c>
      <c r="F51" s="20" t="n">
        <v>3.77452355</v>
      </c>
      <c r="G51" s="18" t="n">
        <v>402.73077321</v>
      </c>
      <c r="H51" s="20" t="n">
        <v>3.45012007</v>
      </c>
      <c r="I51" s="18" t="n">
        <v>416.47875317</v>
      </c>
      <c r="J51" s="20" t="n">
        <v>3.05678649</v>
      </c>
      <c r="K51" s="18" t="n">
        <v>416.70740464</v>
      </c>
      <c r="L51" s="20" t="n">
        <v>4.60236464</v>
      </c>
      <c r="M51" s="18" t="n">
        <v>414.67743042</v>
      </c>
      <c r="N51" s="20" t="n">
        <v>5.34596086</v>
      </c>
      <c r="O51" s="18" t="n">
        <v>338.45012167</v>
      </c>
      <c r="P51" s="20" t="n">
        <v>17.18682088</v>
      </c>
      <c r="Q51" s="18" t="s">
        <v>182</v>
      </c>
      <c r="R51" s="20" t="s">
        <v>182</v>
      </c>
      <c r="S51" s="18" t="n">
        <v>380.5422133</v>
      </c>
      <c r="T51" s="20" t="n">
        <v>4.31283207</v>
      </c>
      <c r="U51" s="18" t="s">
        <v>182</v>
      </c>
      <c r="V51" s="20" t="s">
        <v>182</v>
      </c>
      <c r="W51" s="18" t="n">
        <v>376.32275018</v>
      </c>
      <c r="X51" s="20" t="n">
        <v>5.14945048</v>
      </c>
    </row>
    <row r="52" spans="1:24">
      <c r="A52" s="15" t="s">
        <v>227</v>
      </c>
      <c r="B52" s="17" t="n">
        <v>5809</v>
      </c>
      <c r="C52" s="18">
        <f>(119.0/B52*100)</f>
        <v/>
      </c>
      <c r="D52" s="19" t="n">
        <v>5690</v>
      </c>
      <c r="E52" s="18" t="n">
        <v>462.9656579</v>
      </c>
      <c r="F52" s="20" t="n">
        <v>3.74420226</v>
      </c>
      <c r="G52" s="18" t="n">
        <v>485.74933311</v>
      </c>
      <c r="H52" s="20" t="n">
        <v>3.44779565</v>
      </c>
      <c r="I52" s="18" t="n">
        <v>471.49661508</v>
      </c>
      <c r="J52" s="20" t="n">
        <v>4.7542287</v>
      </c>
      <c r="K52" s="18" t="n">
        <v>453.55334438</v>
      </c>
      <c r="L52" s="20" t="n">
        <v>5.98054369</v>
      </c>
      <c r="M52" s="18" t="n">
        <v>429.88183719</v>
      </c>
      <c r="N52" s="20" t="n">
        <v>7.21399504</v>
      </c>
      <c r="O52" s="18" t="n">
        <v>376.4202098</v>
      </c>
      <c r="P52" s="20" t="n">
        <v>22.91895151</v>
      </c>
      <c r="Q52" s="18" t="s">
        <v>182</v>
      </c>
      <c r="R52" s="20" t="s">
        <v>182</v>
      </c>
      <c r="S52" s="18" t="s">
        <v>182</v>
      </c>
      <c r="T52" s="20" t="s">
        <v>182</v>
      </c>
      <c r="U52" s="18" t="s">
        <v>182</v>
      </c>
      <c r="V52" s="20" t="s">
        <v>182</v>
      </c>
      <c r="W52" s="18" t="n">
        <v>398.48621298</v>
      </c>
      <c r="X52" s="20" t="n">
        <v>6.4952035</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(489.0/B54*100)</f>
        <v/>
      </c>
      <c r="D54" s="19" t="n">
        <v>4251</v>
      </c>
      <c r="E54" s="18" t="n">
        <v>324.19103861</v>
      </c>
      <c r="F54" s="20" t="n">
        <v>4.52003905</v>
      </c>
      <c r="G54" s="18" t="n">
        <v>328.88365823</v>
      </c>
      <c r="H54" s="20" t="n">
        <v>6.00658551</v>
      </c>
      <c r="I54" s="18" t="n">
        <v>348.06422478</v>
      </c>
      <c r="J54" s="20" t="n">
        <v>5.23991707</v>
      </c>
      <c r="K54" s="18" t="n">
        <v>345.04897266</v>
      </c>
      <c r="L54" s="20" t="n">
        <v>4.50173109</v>
      </c>
      <c r="M54" s="18" t="n">
        <v>350.06268396</v>
      </c>
      <c r="N54" s="20" t="n">
        <v>4.43634416</v>
      </c>
      <c r="O54" s="18" t="n">
        <v>287.6604697</v>
      </c>
      <c r="P54" s="20" t="n">
        <v>9.120625710000001</v>
      </c>
      <c r="Q54" s="18" t="s">
        <v>182</v>
      </c>
      <c r="R54" s="20" t="s">
        <v>182</v>
      </c>
      <c r="S54" s="18" t="s">
        <v>182</v>
      </c>
      <c r="T54" s="20" t="s">
        <v>182</v>
      </c>
      <c r="U54" s="18" t="s">
        <v>182</v>
      </c>
      <c r="V54" s="20" t="s">
        <v>182</v>
      </c>
      <c r="W54" s="18" t="n">
        <v>291.88727563</v>
      </c>
      <c r="X54" s="20" t="n">
        <v>4.21447391</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532.37865193</v>
      </c>
      <c r="F56" s="20" t="n">
        <v>3.67952018</v>
      </c>
      <c r="G56" s="18" t="n">
        <v>550.9313929800001</v>
      </c>
      <c r="H56" s="20" t="n">
        <v>3.55405962</v>
      </c>
      <c r="I56" s="18" t="n">
        <v>560.58574894</v>
      </c>
      <c r="J56" s="20" t="n">
        <v>3.67615751</v>
      </c>
      <c r="K56" s="18" t="n">
        <v>555.67423391</v>
      </c>
      <c r="L56" s="20" t="n">
        <v>5.51739122</v>
      </c>
      <c r="M56" s="18" t="n">
        <v>513.60801423</v>
      </c>
      <c r="N56" s="20" t="n">
        <v>9.55219971</v>
      </c>
      <c r="O56" s="18" t="n">
        <v>469.66514609</v>
      </c>
      <c r="P56" s="20" t="n">
        <v>16.61451933</v>
      </c>
      <c r="Q56" s="18" t="s">
        <v>182</v>
      </c>
      <c r="R56" s="20" t="s">
        <v>182</v>
      </c>
      <c r="S56" s="18" t="s">
        <v>182</v>
      </c>
      <c r="T56" s="20" t="s">
        <v>182</v>
      </c>
      <c r="U56" s="18" t="s">
        <v>182</v>
      </c>
      <c r="V56" s="20" t="s">
        <v>182</v>
      </c>
      <c r="W56" s="18" t="n">
        <v>480.84440186</v>
      </c>
      <c r="X56" s="20" t="n">
        <v>17.63618669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(266.0/B61*100)</f>
        <v/>
      </c>
      <c r="D61" s="19" t="n">
        <v>6259</v>
      </c>
      <c r="E61" s="18" t="n">
        <v>470.74293287</v>
      </c>
      <c r="F61" s="20" t="n">
        <v>3.35811395</v>
      </c>
      <c r="G61" s="18" t="n">
        <v>495.84768264</v>
      </c>
      <c r="H61" s="20" t="n">
        <v>3.87817083</v>
      </c>
      <c r="I61" s="18" t="n">
        <v>488.80938193</v>
      </c>
      <c r="J61" s="20" t="n">
        <v>3.29976573</v>
      </c>
      <c r="K61" s="18" t="n">
        <v>483.49477791</v>
      </c>
      <c r="L61" s="20" t="n">
        <v>3.57341653</v>
      </c>
      <c r="M61" s="18" t="n">
        <v>466.5887432</v>
      </c>
      <c r="N61" s="20" t="n">
        <v>5.07796505</v>
      </c>
      <c r="O61" s="18" t="n">
        <v>412.79041495</v>
      </c>
      <c r="P61" s="20" t="n">
        <v>15.55189954</v>
      </c>
      <c r="Q61" s="18" t="s">
        <v>182</v>
      </c>
      <c r="R61" s="20" t="s">
        <v>182</v>
      </c>
      <c r="S61" s="18" t="s">
        <v>182</v>
      </c>
      <c r="T61" s="20" t="s">
        <v>182</v>
      </c>
      <c r="U61" s="18" t="s">
        <v>182</v>
      </c>
      <c r="V61" s="20" t="s">
        <v>182</v>
      </c>
      <c r="W61" s="18" t="n">
        <v>404.17127228</v>
      </c>
      <c r="X61" s="20" t="n">
        <v>7.5806876</v>
      </c>
    </row>
    <row r="62" spans="1:24">
      <c r="A62" s="15" t="s">
        <v>237</v>
      </c>
      <c r="B62" s="17" t="n">
        <v>4476</v>
      </c>
      <c r="C62" s="18">
        <f>(5.0/B62*100)</f>
        <v/>
      </c>
      <c r="D62" s="19" t="n">
        <v>4471</v>
      </c>
      <c r="E62" s="18" t="n">
        <v>511.9650202</v>
      </c>
      <c r="F62" s="20" t="n">
        <v>3.41077028</v>
      </c>
      <c r="G62" s="18" t="n">
        <v>543.93131679</v>
      </c>
      <c r="H62" s="20" t="n">
        <v>2.26115443</v>
      </c>
      <c r="I62" s="18" t="n">
        <v>557.084301</v>
      </c>
      <c r="J62" s="20" t="n">
        <v>2.40933783</v>
      </c>
      <c r="K62" s="18" t="n">
        <v>555.19857225</v>
      </c>
      <c r="L62" s="20" t="n">
        <v>4.47143355</v>
      </c>
      <c r="M62" s="18" t="n">
        <v>540.13192739</v>
      </c>
      <c r="N62" s="20" t="n">
        <v>3.94573006</v>
      </c>
      <c r="O62" s="18" t="n">
        <v>492.5715519</v>
      </c>
      <c r="P62" s="20" t="n">
        <v>17.55575261</v>
      </c>
      <c r="Q62" s="18" t="s">
        <v>182</v>
      </c>
      <c r="R62" s="20" t="s">
        <v>182</v>
      </c>
      <c r="S62" s="18" t="s">
        <v>182</v>
      </c>
      <c r="T62" s="20" t="s">
        <v>182</v>
      </c>
      <c r="U62" s="18" t="s">
        <v>182</v>
      </c>
      <c r="V62" s="20" t="s">
        <v>182</v>
      </c>
      <c r="W62" s="18" t="n">
        <v>493.33880579</v>
      </c>
      <c r="X62" s="20" t="n">
        <v>21.71722702</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(109.0/B67*100)</f>
        <v/>
      </c>
      <c r="D67" s="19" t="n">
        <v>6862</v>
      </c>
      <c r="E67" s="18" t="n">
        <v>356.76351114</v>
      </c>
      <c r="F67" s="20" t="n">
        <v>3.29835093</v>
      </c>
      <c r="G67" s="18" t="n">
        <v>381.03995954</v>
      </c>
      <c r="H67" s="20" t="n">
        <v>4.20567116</v>
      </c>
      <c r="I67" s="18" t="n">
        <v>408.60308845</v>
      </c>
      <c r="J67" s="20" t="n">
        <v>3.30597674</v>
      </c>
      <c r="K67" s="18" t="n">
        <v>412.37309063</v>
      </c>
      <c r="L67" s="20" t="n">
        <v>3.51254084</v>
      </c>
      <c r="M67" s="18" t="n">
        <v>401.63239012</v>
      </c>
      <c r="N67" s="20" t="n">
        <v>5.65257278</v>
      </c>
      <c r="O67" s="18" t="n">
        <v>303.84785217</v>
      </c>
      <c r="P67" s="20" t="n">
        <v>8.663461910000001</v>
      </c>
      <c r="Q67" s="18" t="s">
        <v>182</v>
      </c>
      <c r="R67" s="20" t="s">
        <v>182</v>
      </c>
      <c r="S67" s="18" t="s">
        <v>182</v>
      </c>
      <c r="T67" s="20" t="s">
        <v>182</v>
      </c>
      <c r="U67" s="18" t="s">
        <v>182</v>
      </c>
      <c r="V67" s="20" t="s">
        <v>182</v>
      </c>
      <c r="W67" s="18" t="n">
        <v>316.29876484</v>
      </c>
      <c r="X67" s="20" t="n">
        <v>5.87413974</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494.40473799</v>
      </c>
      <c r="F70" s="20" t="n">
        <v>4.51341063</v>
      </c>
      <c r="G70" s="18" t="n">
        <v>506.60954913</v>
      </c>
      <c r="H70" s="20" t="n">
        <v>4.43660646</v>
      </c>
      <c r="I70" s="18" t="n">
        <v>509.72094351</v>
      </c>
      <c r="J70" s="20" t="n">
        <v>3.58547689</v>
      </c>
      <c r="K70" s="18" t="n">
        <v>494.86314405</v>
      </c>
      <c r="L70" s="20" t="n">
        <v>4.68298513</v>
      </c>
      <c r="M70" s="18" t="n">
        <v>489.10336392</v>
      </c>
      <c r="N70" s="20" t="n">
        <v>5.57054768</v>
      </c>
      <c r="O70" s="18" t="n">
        <v>454.95534387</v>
      </c>
      <c r="P70" s="20" t="n">
        <v>16.73197951</v>
      </c>
      <c r="Q70" s="18" t="s">
        <v>182</v>
      </c>
      <c r="R70" s="20" t="s">
        <v>182</v>
      </c>
      <c r="S70" s="18" t="s">
        <v>182</v>
      </c>
      <c r="T70" s="20" t="s">
        <v>182</v>
      </c>
      <c r="U70" s="18" t="s">
        <v>182</v>
      </c>
      <c r="V70" s="20" t="s">
        <v>182</v>
      </c>
      <c r="W70" s="18" t="n">
        <v>433.31701534</v>
      </c>
      <c r="X70" s="20" t="n">
        <v>6.88485142</v>
      </c>
    </row>
    <row r="71" spans="1:24">
      <c r="A71" s="15" t="s">
        <v>246</v>
      </c>
      <c r="B71" s="17" t="n">
        <v>6115</v>
      </c>
      <c r="C71" s="18">
        <f>(119.0/B71*100)</f>
        <v/>
      </c>
      <c r="D71" s="19" t="n">
        <v>5996</v>
      </c>
      <c r="E71" s="18" t="n">
        <v>544.97095895</v>
      </c>
      <c r="F71" s="20" t="n">
        <v>2.74475485</v>
      </c>
      <c r="G71" s="18" t="n">
        <v>563.35563773</v>
      </c>
      <c r="H71" s="20" t="n">
        <v>2.54403534</v>
      </c>
      <c r="I71" s="18" t="n">
        <v>578.70751931</v>
      </c>
      <c r="J71" s="20" t="n">
        <v>3.20813991</v>
      </c>
      <c r="K71" s="18" t="n">
        <v>581.27329477</v>
      </c>
      <c r="L71" s="20" t="n">
        <v>4.48832897</v>
      </c>
      <c r="M71" s="18" t="n">
        <v>571.44141616</v>
      </c>
      <c r="N71" s="20" t="n">
        <v>9.426947999999999</v>
      </c>
      <c r="O71" s="18" t="n">
        <v>478.19921099</v>
      </c>
      <c r="P71" s="20" t="n">
        <v>17.49214051</v>
      </c>
      <c r="Q71" s="18" t="s">
        <v>182</v>
      </c>
      <c r="R71" s="20" t="s">
        <v>182</v>
      </c>
      <c r="S71" s="18" t="s">
        <v>182</v>
      </c>
      <c r="T71" s="20" t="s">
        <v>182</v>
      </c>
      <c r="U71" s="18" t="s">
        <v>182</v>
      </c>
      <c r="V71" s="20" t="s">
        <v>182</v>
      </c>
      <c r="W71" s="18" t="n">
        <v>479.25520294</v>
      </c>
      <c r="X71" s="20" t="n">
        <v>15.98623214</v>
      </c>
    </row>
    <row r="72" spans="1:24">
      <c r="A72" s="15" t="s">
        <v>247</v>
      </c>
      <c r="B72" s="17" t="n">
        <v>7708</v>
      </c>
      <c r="C72" s="18">
        <f>(9.0/B72*100)</f>
        <v/>
      </c>
      <c r="D72" s="19" t="n">
        <v>7699</v>
      </c>
      <c r="E72" s="18" t="n">
        <v>504.41128992</v>
      </c>
      <c r="F72" s="20" t="n">
        <v>4.02822239</v>
      </c>
      <c r="G72" s="18" t="n">
        <v>557.77307398</v>
      </c>
      <c r="H72" s="20" t="n">
        <v>2.82689099</v>
      </c>
      <c r="I72" s="18" t="n">
        <v>562.29092145</v>
      </c>
      <c r="J72" s="20" t="n">
        <v>5.24709274</v>
      </c>
      <c r="K72" s="18" t="n">
        <v>534.43834615</v>
      </c>
      <c r="L72" s="20" t="n">
        <v>8.40526023</v>
      </c>
      <c r="M72" s="18" t="n">
        <v>524.29721968</v>
      </c>
      <c r="N72" s="20" t="n">
        <v>12.70023184</v>
      </c>
      <c r="O72" s="18" t="n">
        <v>397.26229727</v>
      </c>
      <c r="P72" s="20" t="n">
        <v>19.0006931</v>
      </c>
      <c r="Q72" s="18" t="s">
        <v>182</v>
      </c>
      <c r="R72" s="20" t="s">
        <v>182</v>
      </c>
      <c r="S72" s="18" t="s">
        <v>182</v>
      </c>
      <c r="T72" s="20" t="s">
        <v>182</v>
      </c>
      <c r="U72" s="18" t="s">
        <v>182</v>
      </c>
      <c r="V72" s="20" t="s">
        <v>182</v>
      </c>
      <c r="W72" s="18" t="n">
        <v>422.58960873</v>
      </c>
      <c r="X72" s="20" t="n">
        <v>29.3034319</v>
      </c>
    </row>
    <row r="73" spans="1:24">
      <c r="A73" s="15" t="s">
        <v>248</v>
      </c>
      <c r="B73" s="17" t="n">
        <v>8249</v>
      </c>
      <c r="C73" s="18">
        <f>(244.0/B73*100)</f>
        <v/>
      </c>
      <c r="D73" s="19" t="n">
        <v>8005</v>
      </c>
      <c r="E73" s="18" t="n">
        <v>399.03389127</v>
      </c>
      <c r="F73" s="20" t="n">
        <v>4.60725171</v>
      </c>
      <c r="G73" s="18" t="n">
        <v>410.57031905</v>
      </c>
      <c r="H73" s="20" t="n">
        <v>3.57591783</v>
      </c>
      <c r="I73" s="18" t="n">
        <v>423.96259658</v>
      </c>
      <c r="J73" s="20" t="n">
        <v>3.59804155</v>
      </c>
      <c r="K73" s="18" t="n">
        <v>426.30006246</v>
      </c>
      <c r="L73" s="20" t="n">
        <v>4.87704831</v>
      </c>
      <c r="M73" s="18" t="n">
        <v>417.86556058</v>
      </c>
      <c r="N73" s="20" t="n">
        <v>5.68072364</v>
      </c>
      <c r="O73" s="18" t="n">
        <v>373.56292305</v>
      </c>
      <c r="P73" s="20" t="n">
        <v>8.33863586</v>
      </c>
      <c r="Q73" s="18" t="s">
        <v>182</v>
      </c>
      <c r="R73" s="20" t="s">
        <v>182</v>
      </c>
      <c r="S73" s="18" t="s">
        <v>182</v>
      </c>
      <c r="T73" s="20" t="s">
        <v>182</v>
      </c>
      <c r="U73" s="18" t="s">
        <v>182</v>
      </c>
      <c r="V73" s="20" t="s">
        <v>182</v>
      </c>
      <c r="W73" s="18" t="n">
        <v>373.0155927</v>
      </c>
      <c r="X73" s="20" t="n">
        <v>10.49706187</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(285.0/B77*100)</f>
        <v/>
      </c>
      <c r="D77" s="19" t="n">
        <v>5777</v>
      </c>
      <c r="E77" s="18" t="n">
        <v>405.61510558</v>
      </c>
      <c r="F77" s="20" t="n">
        <v>4.78820826</v>
      </c>
      <c r="G77" s="18" t="n">
        <v>435.44761922</v>
      </c>
      <c r="H77" s="20" t="n">
        <v>4.64926571</v>
      </c>
      <c r="I77" s="18" t="n">
        <v>454.30045885</v>
      </c>
      <c r="J77" s="20" t="n">
        <v>4.16599796</v>
      </c>
      <c r="K77" s="18" t="n">
        <v>441.23253568</v>
      </c>
      <c r="L77" s="20" t="n">
        <v>3.65454713</v>
      </c>
      <c r="M77" s="18" t="n">
        <v>423.34258643</v>
      </c>
      <c r="N77" s="20" t="n">
        <v>5.04646011</v>
      </c>
      <c r="O77" s="18" t="n">
        <v>351.09429102</v>
      </c>
      <c r="P77" s="20" t="n">
        <v>14.79109672</v>
      </c>
      <c r="Q77" s="18" t="s">
        <v>182</v>
      </c>
      <c r="R77" s="20" t="s">
        <v>182</v>
      </c>
      <c r="S77" s="18" t="s">
        <v>182</v>
      </c>
      <c r="T77" s="20" t="s">
        <v>182</v>
      </c>
      <c r="U77" s="18" t="s">
        <v>182</v>
      </c>
      <c r="V77" s="20" t="s">
        <v>182</v>
      </c>
      <c r="W77" s="18" t="n">
        <v>367.44357285</v>
      </c>
      <c r="X77" s="20" t="n">
        <v>3.73666625</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337</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506.44646699</v>
      </c>
      <c r="F7" s="20" t="n">
        <v>2.04021249</v>
      </c>
      <c r="G7" s="18" t="n">
        <v>508.10685625</v>
      </c>
      <c r="H7" s="20" t="n">
        <v>3.48495954</v>
      </c>
      <c r="I7" s="18" t="n">
        <v>488.34934334</v>
      </c>
      <c r="J7" s="20" t="n">
        <v>3.59472481</v>
      </c>
      <c r="K7" s="18" t="n">
        <v>494.36567662</v>
      </c>
      <c r="L7" s="20" t="n">
        <v>4.06144636</v>
      </c>
      <c r="M7" s="18" t="n">
        <v>478.12694612</v>
      </c>
      <c r="N7" s="20" t="n">
        <v>6.59690372</v>
      </c>
      <c r="O7" s="18" t="n">
        <v>388.11866311</v>
      </c>
      <c r="P7" s="20" t="n">
        <v>15.08149247</v>
      </c>
      <c r="Q7" s="18" t="s">
        <v>182</v>
      </c>
      <c r="R7" s="20" t="s">
        <v>182</v>
      </c>
      <c r="S7" s="18" t="s">
        <v>182</v>
      </c>
      <c r="T7" s="20" t="s">
        <v>182</v>
      </c>
      <c r="U7" s="18" t="s">
        <v>182</v>
      </c>
      <c r="V7" s="20" t="s">
        <v>182</v>
      </c>
      <c r="W7" s="18" t="n">
        <v>457.50316377</v>
      </c>
      <c r="X7" s="20" t="n">
        <v>5.19077544</v>
      </c>
    </row>
    <row r="8" spans="1:24">
      <c r="A8" s="15" t="s">
        <v>183</v>
      </c>
      <c r="B8" s="17" t="n">
        <v>7007</v>
      </c>
      <c r="C8" s="18">
        <f>(169.0/B8*100)</f>
        <v/>
      </c>
      <c r="D8" s="19" t="n">
        <v>6838</v>
      </c>
      <c r="E8" s="18" t="n">
        <v>519.32110653</v>
      </c>
      <c r="F8" s="20" t="n">
        <v>3.02845925</v>
      </c>
      <c r="G8" s="18" t="n">
        <v>508.93636432</v>
      </c>
      <c r="H8" s="20" t="n">
        <v>5.07474232</v>
      </c>
      <c r="I8" s="18" t="n">
        <v>486.70809367</v>
      </c>
      <c r="J8" s="20" t="n">
        <v>4.39108596</v>
      </c>
      <c r="K8" s="18" t="n">
        <v>469.95906779</v>
      </c>
      <c r="L8" s="20" t="n">
        <v>6.18046928</v>
      </c>
      <c r="M8" s="18" t="n">
        <v>455.63391848</v>
      </c>
      <c r="N8" s="20" t="n">
        <v>7.34210536</v>
      </c>
      <c r="O8" s="18" t="n">
        <v>431.33135579</v>
      </c>
      <c r="P8" s="20" t="n">
        <v>28.63360248</v>
      </c>
      <c r="Q8" s="18" t="s">
        <v>182</v>
      </c>
      <c r="R8" s="20" t="s">
        <v>182</v>
      </c>
      <c r="S8" s="18" t="n">
        <v>301.63126691</v>
      </c>
      <c r="T8" s="20" t="n">
        <v>25.14921031</v>
      </c>
      <c r="U8" s="18" t="s">
        <v>182</v>
      </c>
      <c r="V8" s="20" t="s">
        <v>182</v>
      </c>
      <c r="W8" s="18" t="n">
        <v>428.1407458</v>
      </c>
      <c r="X8" s="20" t="n">
        <v>6.08399218</v>
      </c>
    </row>
    <row r="9" spans="1:24">
      <c r="A9" s="15" t="s">
        <v>184</v>
      </c>
      <c r="B9" s="17" t="n">
        <v>9651</v>
      </c>
      <c r="C9" s="18">
        <f>(568.0/B9*100)</f>
        <v/>
      </c>
      <c r="D9" s="19" t="n">
        <v>9083</v>
      </c>
      <c r="E9" s="18" t="n">
        <v>532.26906932</v>
      </c>
      <c r="F9" s="20" t="n">
        <v>2.47197294</v>
      </c>
      <c r="G9" s="18" t="n">
        <v>524.1249526</v>
      </c>
      <c r="H9" s="20" t="n">
        <v>3.27152881</v>
      </c>
      <c r="I9" s="18" t="n">
        <v>504.67453052</v>
      </c>
      <c r="J9" s="20" t="n">
        <v>3.74155684</v>
      </c>
      <c r="K9" s="18" t="n">
        <v>484.44098425</v>
      </c>
      <c r="L9" s="20" t="n">
        <v>4.91386529</v>
      </c>
      <c r="M9" s="18" t="n">
        <v>464.12275708</v>
      </c>
      <c r="N9" s="20" t="n">
        <v>5.86416157</v>
      </c>
      <c r="O9" s="18" t="n">
        <v>434.12804464</v>
      </c>
      <c r="P9" s="20" t="n">
        <v>42.04427122</v>
      </c>
      <c r="Q9" s="18" t="s">
        <v>182</v>
      </c>
      <c r="R9" s="20" t="s">
        <v>182</v>
      </c>
      <c r="S9" s="18" t="n">
        <v>357.98454354</v>
      </c>
      <c r="T9" s="20" t="n">
        <v>11.51846445</v>
      </c>
      <c r="U9" s="18" t="s">
        <v>182</v>
      </c>
      <c r="V9" s="20" t="s">
        <v>182</v>
      </c>
      <c r="W9" s="18" t="n">
        <v>434.14475575</v>
      </c>
      <c r="X9" s="20" t="n">
        <v>4.69658764</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(125.0/B11*100)</f>
        <v/>
      </c>
      <c r="D11" s="19" t="n">
        <v>6928</v>
      </c>
      <c r="E11" s="18" t="n">
        <v>429.16761821</v>
      </c>
      <c r="F11" s="20" t="n">
        <v>3.97675927</v>
      </c>
      <c r="G11" s="18" t="n">
        <v>430.18362956</v>
      </c>
      <c r="H11" s="20" t="n">
        <v>3.41040108</v>
      </c>
      <c r="I11" s="18" t="n">
        <v>431.92966447</v>
      </c>
      <c r="J11" s="20" t="n">
        <v>4.12082922</v>
      </c>
      <c r="K11" s="18" t="n">
        <v>426.17985578</v>
      </c>
      <c r="L11" s="20" t="n">
        <v>4.40718192</v>
      </c>
      <c r="M11" s="18" t="n">
        <v>410.22610792</v>
      </c>
      <c r="N11" s="20" t="n">
        <v>5.28951043</v>
      </c>
      <c r="O11" s="18" t="n">
        <v>327.62067624</v>
      </c>
      <c r="P11" s="20" t="n">
        <v>23.85874784</v>
      </c>
      <c r="Q11" s="18" t="s">
        <v>182</v>
      </c>
      <c r="R11" s="20" t="s">
        <v>182</v>
      </c>
      <c r="S11" s="18" t="s">
        <v>182</v>
      </c>
      <c r="T11" s="20" t="s">
        <v>182</v>
      </c>
      <c r="U11" s="18" t="s">
        <v>182</v>
      </c>
      <c r="V11" s="20" t="s">
        <v>182</v>
      </c>
      <c r="W11" s="18" t="n">
        <v>384.05625403</v>
      </c>
      <c r="X11" s="20" t="n">
        <v>6.19026518</v>
      </c>
    </row>
    <row r="12" spans="1:24">
      <c r="A12" s="15" t="s">
        <v>187</v>
      </c>
      <c r="B12" s="17" t="n">
        <v>6894</v>
      </c>
      <c r="C12" s="18">
        <f>(127.0/B12*100)</f>
        <v/>
      </c>
      <c r="D12" s="19" t="n">
        <v>6767</v>
      </c>
      <c r="E12" s="18" t="n">
        <v>514.62279793</v>
      </c>
      <c r="F12" s="20" t="n">
        <v>2.37263813</v>
      </c>
      <c r="G12" s="18" t="n">
        <v>498.95121643</v>
      </c>
      <c r="H12" s="20" t="n">
        <v>3.74398062</v>
      </c>
      <c r="I12" s="18" t="n">
        <v>491.00309939</v>
      </c>
      <c r="J12" s="20" t="n">
        <v>4.24138674</v>
      </c>
      <c r="K12" s="18" t="n">
        <v>478.04657464</v>
      </c>
      <c r="L12" s="20" t="n">
        <v>5.59748985</v>
      </c>
      <c r="M12" s="18" t="n">
        <v>455.85532873</v>
      </c>
      <c r="N12" s="20" t="n">
        <v>6.34787926</v>
      </c>
      <c r="O12" s="18" t="n">
        <v>428.30653466</v>
      </c>
      <c r="P12" s="20" t="n">
        <v>25.45177241</v>
      </c>
      <c r="Q12" s="18" t="s">
        <v>182</v>
      </c>
      <c r="R12" s="20" t="s">
        <v>182</v>
      </c>
      <c r="S12" s="18" t="n">
        <v>340.98506961</v>
      </c>
      <c r="T12" s="20" t="n">
        <v>12.52444664</v>
      </c>
      <c r="U12" s="18" t="s">
        <v>182</v>
      </c>
      <c r="V12" s="20" t="s">
        <v>182</v>
      </c>
      <c r="W12" s="18" t="n">
        <v>422.13435458</v>
      </c>
      <c r="X12" s="20" t="n">
        <v>5.70259052</v>
      </c>
    </row>
    <row r="13" spans="1:24">
      <c r="A13" s="15" t="s">
        <v>188</v>
      </c>
      <c r="B13" s="17" t="n">
        <v>7161</v>
      </c>
      <c r="C13" s="18">
        <f>(329.0/B13*100)</f>
        <v/>
      </c>
      <c r="D13" s="19" t="n">
        <v>6832</v>
      </c>
      <c r="E13" s="18" t="n">
        <v>527.27275909</v>
      </c>
      <c r="F13" s="20" t="n">
        <v>2.85300779</v>
      </c>
      <c r="G13" s="18" t="n">
        <v>532.88522297</v>
      </c>
      <c r="H13" s="20" t="n">
        <v>3.46057042</v>
      </c>
      <c r="I13" s="18" t="n">
        <v>513.70852617</v>
      </c>
      <c r="J13" s="20" t="n">
        <v>3.44517119</v>
      </c>
      <c r="K13" s="18" t="n">
        <v>515.6046759</v>
      </c>
      <c r="L13" s="20" t="n">
        <v>4.77682768</v>
      </c>
      <c r="M13" s="18" t="n">
        <v>497.65107015</v>
      </c>
      <c r="N13" s="20" t="n">
        <v>5.56092497</v>
      </c>
      <c r="O13" s="18" t="n">
        <v>403.46505939</v>
      </c>
      <c r="P13" s="20" t="n">
        <v>16.7949963</v>
      </c>
      <c r="Q13" s="18" t="s">
        <v>182</v>
      </c>
      <c r="R13" s="20" t="s">
        <v>182</v>
      </c>
      <c r="S13" s="18" t="n">
        <v>447.51533769</v>
      </c>
      <c r="T13" s="20" t="n">
        <v>5.97365007</v>
      </c>
      <c r="U13" s="18" t="s">
        <v>182</v>
      </c>
      <c r="V13" s="20" t="s">
        <v>182</v>
      </c>
      <c r="W13" s="18" t="n">
        <v>435.11061587</v>
      </c>
      <c r="X13" s="20" t="n">
        <v>5.15938234</v>
      </c>
    </row>
    <row r="14" spans="1:24">
      <c r="A14" s="15" t="s">
        <v>189</v>
      </c>
      <c r="B14" s="17" t="n">
        <v>5587</v>
      </c>
      <c r="C14" s="18">
        <f>(197.0/B14*100)</f>
        <v/>
      </c>
      <c r="D14" s="19" t="n">
        <v>5390</v>
      </c>
      <c r="E14" s="18" t="n">
        <v>535.34576531</v>
      </c>
      <c r="F14" s="20" t="n">
        <v>2.35407291</v>
      </c>
      <c r="G14" s="18" t="n">
        <v>530.33093549</v>
      </c>
      <c r="H14" s="20" t="n">
        <v>3.37205724</v>
      </c>
      <c r="I14" s="18" t="n">
        <v>514.78980484</v>
      </c>
      <c r="J14" s="20" t="n">
        <v>3.56359422</v>
      </c>
      <c r="K14" s="18" t="n">
        <v>501.66328287</v>
      </c>
      <c r="L14" s="20" t="n">
        <v>4.27799466</v>
      </c>
      <c r="M14" s="18" t="n">
        <v>472.77428709</v>
      </c>
      <c r="N14" s="20" t="n">
        <v>5.23825979</v>
      </c>
      <c r="O14" s="18" t="n">
        <v>422.7798821</v>
      </c>
      <c r="P14" s="20" t="n">
        <v>14.90176457</v>
      </c>
      <c r="Q14" s="18" t="s">
        <v>182</v>
      </c>
      <c r="R14" s="20" t="s">
        <v>182</v>
      </c>
      <c r="S14" s="18" t="s">
        <v>182</v>
      </c>
      <c r="T14" s="20" t="s">
        <v>182</v>
      </c>
      <c r="U14" s="18" t="s">
        <v>182</v>
      </c>
      <c r="V14" s="20" t="s">
        <v>182</v>
      </c>
      <c r="W14" s="18" t="n">
        <v>465.73124403</v>
      </c>
      <c r="X14" s="20" t="n">
        <v>7.74013011</v>
      </c>
    </row>
    <row r="15" spans="1:24">
      <c r="A15" s="15" t="s">
        <v>190</v>
      </c>
      <c r="B15" s="17" t="n">
        <v>5882</v>
      </c>
      <c r="C15" s="18">
        <f>(151.0/B15*100)</f>
        <v/>
      </c>
      <c r="D15" s="19" t="n">
        <v>5731</v>
      </c>
      <c r="E15" s="18" t="n">
        <v>521.35147183</v>
      </c>
      <c r="F15" s="20" t="n">
        <v>2.51509822</v>
      </c>
      <c r="G15" s="18" t="n">
        <v>521.1457631</v>
      </c>
      <c r="H15" s="20" t="n">
        <v>3.02001805</v>
      </c>
      <c r="I15" s="18" t="n">
        <v>505.59449979</v>
      </c>
      <c r="J15" s="20" t="n">
        <v>4.06160327</v>
      </c>
      <c r="K15" s="18" t="n">
        <v>473.77392711</v>
      </c>
      <c r="L15" s="20" t="n">
        <v>8.568279860000001</v>
      </c>
      <c r="M15" s="18" t="n">
        <v>482.05103616</v>
      </c>
      <c r="N15" s="20" t="n">
        <v>8.744849970000001</v>
      </c>
      <c r="O15" s="18" t="n">
        <v>390.64671061</v>
      </c>
      <c r="P15" s="20" t="n">
        <v>25.21597104</v>
      </c>
      <c r="Q15" s="18" t="s">
        <v>182</v>
      </c>
      <c r="R15" s="20" t="s">
        <v>182</v>
      </c>
      <c r="S15" s="18" t="n">
        <v>368.85220715</v>
      </c>
      <c r="T15" s="20" t="n">
        <v>14.5875493</v>
      </c>
      <c r="U15" s="18" t="s">
        <v>182</v>
      </c>
      <c r="V15" s="20" t="s">
        <v>182</v>
      </c>
      <c r="W15" s="18" t="n">
        <v>454.36713123</v>
      </c>
      <c r="X15" s="20" t="n">
        <v>6.46794278</v>
      </c>
    </row>
    <row r="16" spans="1:24">
      <c r="A16" s="15" t="s">
        <v>191</v>
      </c>
      <c r="B16" s="17" t="n">
        <v>6108</v>
      </c>
      <c r="C16" s="18">
        <f>(264.0/B16*100)</f>
        <v/>
      </c>
      <c r="D16" s="19" t="n">
        <v>5844</v>
      </c>
      <c r="E16" s="18" t="n">
        <v>518.26934847</v>
      </c>
      <c r="F16" s="20" t="n">
        <v>2.62317195</v>
      </c>
      <c r="G16" s="18" t="n">
        <v>510.32937906</v>
      </c>
      <c r="H16" s="20" t="n">
        <v>3.70513543</v>
      </c>
      <c r="I16" s="18" t="n">
        <v>496.7321769</v>
      </c>
      <c r="J16" s="20" t="n">
        <v>4.45329329</v>
      </c>
      <c r="K16" s="18" t="n">
        <v>464.14175598</v>
      </c>
      <c r="L16" s="20" t="n">
        <v>5.92331212</v>
      </c>
      <c r="M16" s="18" t="n">
        <v>454.72958164</v>
      </c>
      <c r="N16" s="20" t="n">
        <v>6.90355839</v>
      </c>
      <c r="O16" s="18" t="n">
        <v>357.17090442</v>
      </c>
      <c r="P16" s="20" t="n">
        <v>17.03892866</v>
      </c>
      <c r="Q16" s="18" t="s">
        <v>182</v>
      </c>
      <c r="R16" s="20" t="s">
        <v>182</v>
      </c>
      <c r="S16" s="18" t="s">
        <v>182</v>
      </c>
      <c r="T16" s="20" t="s">
        <v>182</v>
      </c>
      <c r="U16" s="18" t="s">
        <v>182</v>
      </c>
      <c r="V16" s="20" t="s">
        <v>182</v>
      </c>
      <c r="W16" s="18" t="n">
        <v>413.57472843</v>
      </c>
      <c r="X16" s="20" t="n">
        <v>5.88203834</v>
      </c>
    </row>
    <row r="17" spans="1:24">
      <c r="A17" s="15" t="s">
        <v>192</v>
      </c>
      <c r="B17" s="17" t="n">
        <v>6504</v>
      </c>
      <c r="C17" s="18">
        <f>(794.0/B17*100)</f>
        <v/>
      </c>
      <c r="D17" s="19" t="n">
        <v>5710</v>
      </c>
      <c r="E17" s="18" t="n">
        <v>528.23615187</v>
      </c>
      <c r="F17" s="20" t="n">
        <v>2.87668007</v>
      </c>
      <c r="G17" s="18" t="n">
        <v>510.99133402</v>
      </c>
      <c r="H17" s="20" t="n">
        <v>4.32933407</v>
      </c>
      <c r="I17" s="18" t="n">
        <v>496.03083962</v>
      </c>
      <c r="J17" s="20" t="n">
        <v>5.71109094</v>
      </c>
      <c r="K17" s="18" t="n">
        <v>484.41785642</v>
      </c>
      <c r="L17" s="20" t="n">
        <v>6.06052688</v>
      </c>
      <c r="M17" s="18" t="n">
        <v>478.06276297</v>
      </c>
      <c r="N17" s="20" t="n">
        <v>8.907849909999999</v>
      </c>
      <c r="O17" s="18" t="s">
        <v>182</v>
      </c>
      <c r="P17" s="20" t="s">
        <v>182</v>
      </c>
      <c r="Q17" s="18" t="s">
        <v>182</v>
      </c>
      <c r="R17" s="20" t="s">
        <v>182</v>
      </c>
      <c r="S17" s="18" t="n">
        <v>362.96139732</v>
      </c>
      <c r="T17" s="20" t="n">
        <v>12.64520278</v>
      </c>
      <c r="U17" s="18" t="s">
        <v>182</v>
      </c>
      <c r="V17" s="20" t="s">
        <v>182</v>
      </c>
      <c r="W17" s="18" t="n">
        <v>448.3091747</v>
      </c>
      <c r="X17" s="20" t="n">
        <v>7.60757043</v>
      </c>
    </row>
    <row r="18" spans="1:24">
      <c r="A18" s="15" t="s">
        <v>193</v>
      </c>
      <c r="B18" s="17" t="n">
        <v>5532</v>
      </c>
      <c r="C18" s="18">
        <f>(40.0/B18*100)</f>
        <v/>
      </c>
      <c r="D18" s="19" t="n">
        <v>5492</v>
      </c>
      <c r="E18" s="18" t="n">
        <v>479.18120788</v>
      </c>
      <c r="F18" s="20" t="n">
        <v>3.29010764</v>
      </c>
      <c r="G18" s="18" t="n">
        <v>455.11255253</v>
      </c>
      <c r="H18" s="20" t="n">
        <v>5.32995956</v>
      </c>
      <c r="I18" s="18" t="n">
        <v>445.06969149</v>
      </c>
      <c r="J18" s="20" t="n">
        <v>5.27848153</v>
      </c>
      <c r="K18" s="18" t="n">
        <v>436.47686984</v>
      </c>
      <c r="L18" s="20" t="n">
        <v>5.74092395</v>
      </c>
      <c r="M18" s="18" t="n">
        <v>425.24102504</v>
      </c>
      <c r="N18" s="20" t="n">
        <v>6.58320538</v>
      </c>
      <c r="O18" s="18" t="n">
        <v>358.73236946</v>
      </c>
      <c r="P18" s="20" t="n">
        <v>16.39771243</v>
      </c>
      <c r="Q18" s="18" t="s">
        <v>182</v>
      </c>
      <c r="R18" s="20" t="s">
        <v>182</v>
      </c>
      <c r="S18" s="18" t="s">
        <v>182</v>
      </c>
      <c r="T18" s="20" t="s">
        <v>182</v>
      </c>
      <c r="U18" s="18" t="s">
        <v>182</v>
      </c>
      <c r="V18" s="20" t="s">
        <v>182</v>
      </c>
      <c r="W18" s="18" t="n">
        <v>399.86790279</v>
      </c>
      <c r="X18" s="20" t="n">
        <v>6.72618489</v>
      </c>
    </row>
    <row r="19" spans="1:24">
      <c r="A19" s="15" t="s">
        <v>194</v>
      </c>
      <c r="B19" s="17" t="n">
        <v>5658</v>
      </c>
      <c r="C19" s="18">
        <f>(154.0/B19*100)</f>
        <v/>
      </c>
      <c r="D19" s="19" t="n">
        <v>5504</v>
      </c>
      <c r="E19" s="18" t="n">
        <v>504.19752493</v>
      </c>
      <c r="F19" s="20" t="n">
        <v>3.3428454</v>
      </c>
      <c r="G19" s="18" t="n">
        <v>484.09028804</v>
      </c>
      <c r="H19" s="20" t="n">
        <v>4.18705363</v>
      </c>
      <c r="I19" s="18" t="n">
        <v>469.08975161</v>
      </c>
      <c r="J19" s="20" t="n">
        <v>3.41571029</v>
      </c>
      <c r="K19" s="18" t="n">
        <v>453.26562844</v>
      </c>
      <c r="L19" s="20" t="n">
        <v>5.19809327</v>
      </c>
      <c r="M19" s="18" t="n">
        <v>442.04317405</v>
      </c>
      <c r="N19" s="20" t="n">
        <v>5.96745449</v>
      </c>
      <c r="O19" s="18" t="n">
        <v>385.76858232</v>
      </c>
      <c r="P19" s="20" t="n">
        <v>18.33358349</v>
      </c>
      <c r="Q19" s="18" t="s">
        <v>182</v>
      </c>
      <c r="R19" s="20" t="s">
        <v>182</v>
      </c>
      <c r="S19" s="18" t="s">
        <v>182</v>
      </c>
      <c r="T19" s="20" t="s">
        <v>182</v>
      </c>
      <c r="U19" s="18" t="s">
        <v>182</v>
      </c>
      <c r="V19" s="20" t="s">
        <v>182</v>
      </c>
      <c r="W19" s="18" t="n">
        <v>399.05144055</v>
      </c>
      <c r="X19" s="20" t="n">
        <v>6.00882163</v>
      </c>
    </row>
    <row r="20" spans="1:24">
      <c r="A20" s="15" t="s">
        <v>195</v>
      </c>
      <c r="B20" s="17" t="n">
        <v>3371</v>
      </c>
      <c r="C20" s="18">
        <f>(81.0/B20*100)</f>
        <v/>
      </c>
      <c r="D20" s="19" t="n">
        <v>3290</v>
      </c>
      <c r="E20" s="18" t="n">
        <v>499.50872337</v>
      </c>
      <c r="F20" s="20" t="n">
        <v>3.15852885</v>
      </c>
      <c r="G20" s="18" t="n">
        <v>497.16546577</v>
      </c>
      <c r="H20" s="20" t="n">
        <v>4.02745629</v>
      </c>
      <c r="I20" s="18" t="n">
        <v>490.63835317</v>
      </c>
      <c r="J20" s="20" t="n">
        <v>4.40659952</v>
      </c>
      <c r="K20" s="18" t="n">
        <v>480.33800159</v>
      </c>
      <c r="L20" s="20" t="n">
        <v>5.66050046</v>
      </c>
      <c r="M20" s="18" t="n">
        <v>462.17629044</v>
      </c>
      <c r="N20" s="20" t="n">
        <v>8.6222653</v>
      </c>
      <c r="O20" s="18" t="s">
        <v>182</v>
      </c>
      <c r="P20" s="20" t="s">
        <v>182</v>
      </c>
      <c r="Q20" s="18" t="s">
        <v>182</v>
      </c>
      <c r="R20" s="20" t="s">
        <v>182</v>
      </c>
      <c r="S20" s="18" t="s">
        <v>182</v>
      </c>
      <c r="T20" s="20" t="s">
        <v>182</v>
      </c>
      <c r="U20" s="18" t="s">
        <v>182</v>
      </c>
      <c r="V20" s="20" t="s">
        <v>182</v>
      </c>
      <c r="W20" s="18" t="n">
        <v>427.06999304</v>
      </c>
      <c r="X20" s="20" t="n">
        <v>8.89029363</v>
      </c>
    </row>
    <row r="21" spans="1:24">
      <c r="A21" s="15" t="s">
        <v>196</v>
      </c>
      <c r="B21" s="17" t="n">
        <v>5741</v>
      </c>
      <c r="C21" s="18">
        <f>(81.0/B21*100)</f>
        <v/>
      </c>
      <c r="D21" s="19" t="n">
        <v>5660</v>
      </c>
      <c r="E21" s="18" t="n">
        <v>511.15235573</v>
      </c>
      <c r="F21" s="20" t="n">
        <v>2.07670164</v>
      </c>
      <c r="G21" s="18" t="n">
        <v>510.90472231</v>
      </c>
      <c r="H21" s="20" t="n">
        <v>3.5296899</v>
      </c>
      <c r="I21" s="18" t="n">
        <v>492.17775366</v>
      </c>
      <c r="J21" s="20" t="n">
        <v>4.017483</v>
      </c>
      <c r="K21" s="18" t="n">
        <v>486.44620301</v>
      </c>
      <c r="L21" s="20" t="n">
        <v>6.49797999</v>
      </c>
      <c r="M21" s="18" t="n">
        <v>444.68717721</v>
      </c>
      <c r="N21" s="20" t="n">
        <v>9.14604668</v>
      </c>
      <c r="O21" s="18" t="n">
        <v>424.8487347</v>
      </c>
      <c r="P21" s="20" t="n">
        <v>29.04056888</v>
      </c>
      <c r="Q21" s="18" t="s">
        <v>182</v>
      </c>
      <c r="R21" s="20" t="s">
        <v>182</v>
      </c>
      <c r="S21" s="18" t="s">
        <v>182</v>
      </c>
      <c r="T21" s="20" t="s">
        <v>182</v>
      </c>
      <c r="U21" s="18" t="s">
        <v>182</v>
      </c>
      <c r="V21" s="20" t="s">
        <v>182</v>
      </c>
      <c r="W21" s="18" t="n">
        <v>457.85537035</v>
      </c>
      <c r="X21" s="20" t="n">
        <v>6.88712748</v>
      </c>
    </row>
    <row r="22" spans="1:24">
      <c r="A22" s="15" t="s">
        <v>197</v>
      </c>
      <c r="B22" s="17" t="n">
        <v>6598</v>
      </c>
      <c r="C22" s="18">
        <f>(102.0/B22*100)</f>
        <v/>
      </c>
      <c r="D22" s="19" t="n">
        <v>6496</v>
      </c>
      <c r="E22" s="18" t="n">
        <v>507.29145893</v>
      </c>
      <c r="F22" s="20" t="n">
        <v>4.71263424</v>
      </c>
      <c r="G22" s="18" t="n">
        <v>473.02808161</v>
      </c>
      <c r="H22" s="20" t="n">
        <v>4.76549549</v>
      </c>
      <c r="I22" s="18" t="n">
        <v>458.54542142</v>
      </c>
      <c r="J22" s="20" t="n">
        <v>5.63995611</v>
      </c>
      <c r="K22" s="18" t="n">
        <v>440.10546548</v>
      </c>
      <c r="L22" s="20" t="n">
        <v>6.84405169</v>
      </c>
      <c r="M22" s="18" t="n">
        <v>439.55765723</v>
      </c>
      <c r="N22" s="20" t="n">
        <v>7.87839218</v>
      </c>
      <c r="O22" s="18" t="n">
        <v>353.48150344</v>
      </c>
      <c r="P22" s="20" t="n">
        <v>10.04320883</v>
      </c>
      <c r="Q22" s="18" t="s">
        <v>182</v>
      </c>
      <c r="R22" s="20" t="s">
        <v>182</v>
      </c>
      <c r="S22" s="18" t="n">
        <v>465.3184081</v>
      </c>
      <c r="T22" s="20" t="n">
        <v>9.52311205</v>
      </c>
      <c r="U22" s="18" t="s">
        <v>182</v>
      </c>
      <c r="V22" s="20" t="s">
        <v>182</v>
      </c>
      <c r="W22" s="18" t="n">
        <v>390.97936775</v>
      </c>
      <c r="X22" s="20" t="n">
        <v>7.30744419</v>
      </c>
    </row>
    <row r="23" spans="1:24">
      <c r="A23" s="15" t="s">
        <v>198</v>
      </c>
      <c r="B23" s="17" t="n">
        <v>11583</v>
      </c>
      <c r="C23" s="18">
        <f>(522.0/B23*100)</f>
        <v/>
      </c>
      <c r="D23" s="19" t="n">
        <v>11061</v>
      </c>
      <c r="E23" s="18" t="n">
        <v>505.27564605</v>
      </c>
      <c r="F23" s="20" t="n">
        <v>3.29235474</v>
      </c>
      <c r="G23" s="18" t="n">
        <v>506.64424432</v>
      </c>
      <c r="H23" s="20" t="n">
        <v>4.32788353</v>
      </c>
      <c r="I23" s="18" t="n">
        <v>486.8277197</v>
      </c>
      <c r="J23" s="20" t="n">
        <v>4.87777746</v>
      </c>
      <c r="K23" s="18" t="n">
        <v>466.82715349</v>
      </c>
      <c r="L23" s="20" t="n">
        <v>6.21532519</v>
      </c>
      <c r="M23" s="18" t="n">
        <v>464.63822529</v>
      </c>
      <c r="N23" s="20" t="n">
        <v>8.64803508</v>
      </c>
      <c r="O23" s="18" t="n">
        <v>458.71026959</v>
      </c>
      <c r="P23" s="20" t="n">
        <v>19.55759787</v>
      </c>
      <c r="Q23" s="18" t="s">
        <v>182</v>
      </c>
      <c r="R23" s="20" t="s">
        <v>182</v>
      </c>
      <c r="S23" s="18" t="s">
        <v>182</v>
      </c>
      <c r="T23" s="20" t="s">
        <v>182</v>
      </c>
      <c r="U23" s="18" t="s">
        <v>182</v>
      </c>
      <c r="V23" s="20" t="s">
        <v>182</v>
      </c>
      <c r="W23" s="18" t="n">
        <v>437.09688996</v>
      </c>
      <c r="X23" s="20" t="n">
        <v>5.96744148</v>
      </c>
    </row>
    <row r="24" spans="1:24">
      <c r="A24" s="15" t="s">
        <v>199</v>
      </c>
      <c r="B24" s="17" t="n">
        <v>6647</v>
      </c>
      <c r="C24" s="18">
        <f>(20.0/B24*100)</f>
        <v/>
      </c>
      <c r="D24" s="19" t="n">
        <v>6627</v>
      </c>
      <c r="E24" s="18" t="n">
        <v>535.48486471</v>
      </c>
      <c r="F24" s="20" t="n">
        <v>2.89387193</v>
      </c>
      <c r="G24" s="18" t="n">
        <v>535.08967818</v>
      </c>
      <c r="H24" s="20" t="n">
        <v>4.97022534</v>
      </c>
      <c r="I24" s="18" t="n">
        <v>539.67356825</v>
      </c>
      <c r="J24" s="20" t="n">
        <v>5.39805193</v>
      </c>
      <c r="K24" s="18" t="n">
        <v>516.28040871</v>
      </c>
      <c r="L24" s="20" t="n">
        <v>13.62431796</v>
      </c>
      <c r="M24" s="18" t="n">
        <v>507.61379746</v>
      </c>
      <c r="N24" s="20" t="n">
        <v>13.54970671</v>
      </c>
      <c r="O24" s="18" t="n">
        <v>437.355754</v>
      </c>
      <c r="P24" s="20" t="n">
        <v>17.09724105</v>
      </c>
      <c r="Q24" s="18" t="s">
        <v>182</v>
      </c>
      <c r="R24" s="20" t="s">
        <v>182</v>
      </c>
      <c r="S24" s="18" t="s">
        <v>182</v>
      </c>
      <c r="T24" s="20" t="s">
        <v>182</v>
      </c>
      <c r="U24" s="18" t="s">
        <v>182</v>
      </c>
      <c r="V24" s="20" t="s">
        <v>182</v>
      </c>
      <c r="W24" s="18" t="n">
        <v>460.77808378</v>
      </c>
      <c r="X24" s="20" t="n">
        <v>12.71129896</v>
      </c>
    </row>
    <row r="25" spans="1:24">
      <c r="A25" s="15" t="s">
        <v>200</v>
      </c>
      <c r="B25" s="17" t="n">
        <v>5581</v>
      </c>
      <c r="C25" s="18">
        <f>(28.0/B25*100)</f>
        <v/>
      </c>
      <c r="D25" s="19" t="n">
        <v>5553</v>
      </c>
      <c r="E25" s="18" t="n">
        <v>521.9170415999999</v>
      </c>
      <c r="F25" s="20" t="n">
        <v>4.75153315</v>
      </c>
      <c r="G25" s="18" t="n">
        <v>529.12383548</v>
      </c>
      <c r="H25" s="20" t="n">
        <v>4.26363069</v>
      </c>
      <c r="I25" s="18" t="n">
        <v>525.9006226</v>
      </c>
      <c r="J25" s="20" t="n">
        <v>4.54963142</v>
      </c>
      <c r="K25" s="18" t="n">
        <v>531.05407073</v>
      </c>
      <c r="L25" s="20" t="n">
        <v>7.30551226</v>
      </c>
      <c r="M25" s="18" t="n">
        <v>504.33675474</v>
      </c>
      <c r="N25" s="20" t="n">
        <v>16.85932289</v>
      </c>
      <c r="O25" s="18" t="n">
        <v>392.05635972</v>
      </c>
      <c r="P25" s="20" t="n">
        <v>35.90323828</v>
      </c>
      <c r="Q25" s="18" t="s">
        <v>182</v>
      </c>
      <c r="R25" s="20" t="s">
        <v>182</v>
      </c>
      <c r="S25" s="18" t="s">
        <v>182</v>
      </c>
      <c r="T25" s="20" t="s">
        <v>182</v>
      </c>
      <c r="U25" s="18" t="s">
        <v>182</v>
      </c>
      <c r="V25" s="20" t="s">
        <v>182</v>
      </c>
      <c r="W25" s="18" t="n">
        <v>472.18133611</v>
      </c>
      <c r="X25" s="20" t="n">
        <v>16.97661896</v>
      </c>
    </row>
    <row r="26" spans="1:24">
      <c r="A26" s="15" t="s">
        <v>201</v>
      </c>
      <c r="B26" s="17" t="n">
        <v>4869</v>
      </c>
      <c r="C26" s="18">
        <f>(102.0/B26*100)</f>
        <v/>
      </c>
      <c r="D26" s="19" t="n">
        <v>4767</v>
      </c>
      <c r="E26" s="18" t="n">
        <v>498.49236637</v>
      </c>
      <c r="F26" s="20" t="n">
        <v>2.49367121</v>
      </c>
      <c r="G26" s="18" t="n">
        <v>482.4367422</v>
      </c>
      <c r="H26" s="20" t="n">
        <v>3.33036377</v>
      </c>
      <c r="I26" s="18" t="n">
        <v>475.60255272</v>
      </c>
      <c r="J26" s="20" t="n">
        <v>3.51485091</v>
      </c>
      <c r="K26" s="18" t="n">
        <v>463.62450004</v>
      </c>
      <c r="L26" s="20" t="n">
        <v>4.53861626</v>
      </c>
      <c r="M26" s="18" t="n">
        <v>453.05036766</v>
      </c>
      <c r="N26" s="20" t="n">
        <v>5.86568029</v>
      </c>
      <c r="O26" s="18" t="s">
        <v>182</v>
      </c>
      <c r="P26" s="20" t="s">
        <v>182</v>
      </c>
      <c r="Q26" s="18" t="s">
        <v>182</v>
      </c>
      <c r="R26" s="20" t="s">
        <v>182</v>
      </c>
      <c r="S26" s="18" t="s">
        <v>182</v>
      </c>
      <c r="T26" s="20" t="s">
        <v>182</v>
      </c>
      <c r="U26" s="18" t="s">
        <v>182</v>
      </c>
      <c r="V26" s="20" t="s">
        <v>182</v>
      </c>
      <c r="W26" s="18" t="n">
        <v>428.24963561</v>
      </c>
      <c r="X26" s="20" t="n">
        <v>7.89851639</v>
      </c>
    </row>
    <row r="27" spans="1:24">
      <c r="A27" s="15" t="s">
        <v>202</v>
      </c>
      <c r="B27" s="17" t="n">
        <v>5299</v>
      </c>
      <c r="C27" s="18">
        <f>(186.0/B27*100)</f>
        <v/>
      </c>
      <c r="D27" s="19" t="n">
        <v>5113</v>
      </c>
      <c r="E27" s="18" t="n">
        <v>512.31809127</v>
      </c>
      <c r="F27" s="20" t="n">
        <v>2.21108334</v>
      </c>
      <c r="G27" s="18" t="n">
        <v>496.88203418</v>
      </c>
      <c r="H27" s="20" t="n">
        <v>4.08612853</v>
      </c>
      <c r="I27" s="18" t="n">
        <v>479.81474649</v>
      </c>
      <c r="J27" s="20" t="n">
        <v>4.45235732</v>
      </c>
      <c r="K27" s="18" t="n">
        <v>466.61686886</v>
      </c>
      <c r="L27" s="20" t="n">
        <v>5.80034229</v>
      </c>
      <c r="M27" s="18" t="n">
        <v>444.89127202</v>
      </c>
      <c r="N27" s="20" t="n">
        <v>6.79813207</v>
      </c>
      <c r="O27" s="18" t="n">
        <v>433.74807221</v>
      </c>
      <c r="P27" s="20" t="n">
        <v>14.3856779</v>
      </c>
      <c r="Q27" s="18" t="s">
        <v>182</v>
      </c>
      <c r="R27" s="20" t="s">
        <v>182</v>
      </c>
      <c r="S27" s="18" t="s">
        <v>182</v>
      </c>
      <c r="T27" s="20" t="s">
        <v>182</v>
      </c>
      <c r="U27" s="18" t="s">
        <v>182</v>
      </c>
      <c r="V27" s="20" t="s">
        <v>182</v>
      </c>
      <c r="W27" s="18" t="n">
        <v>421.00168754</v>
      </c>
      <c r="X27" s="20" t="n">
        <v>3.91068006</v>
      </c>
    </row>
    <row r="28" spans="1:24">
      <c r="A28" s="15" t="s">
        <v>203</v>
      </c>
      <c r="B28" s="17" t="n">
        <v>7568</v>
      </c>
      <c r="C28" s="18">
        <f>(135.0/B28*100)</f>
        <v/>
      </c>
      <c r="D28" s="19" t="n">
        <v>7433</v>
      </c>
      <c r="E28" s="18" t="n">
        <v>403.98302713</v>
      </c>
      <c r="F28" s="20" t="n">
        <v>2.88908815</v>
      </c>
      <c r="G28" s="18" t="n">
        <v>417.32769186</v>
      </c>
      <c r="H28" s="20" t="n">
        <v>3.20602885</v>
      </c>
      <c r="I28" s="18" t="n">
        <v>420.81796202</v>
      </c>
      <c r="J28" s="20" t="n">
        <v>2.82549305</v>
      </c>
      <c r="K28" s="18" t="n">
        <v>417.39486316</v>
      </c>
      <c r="L28" s="20" t="n">
        <v>3.48426925</v>
      </c>
      <c r="M28" s="18" t="n">
        <v>407.75202865</v>
      </c>
      <c r="N28" s="20" t="n">
        <v>5.57876976</v>
      </c>
      <c r="O28" s="18" t="n">
        <v>331.61953229</v>
      </c>
      <c r="P28" s="20" t="n">
        <v>9.41278149</v>
      </c>
      <c r="Q28" s="18" t="s">
        <v>182</v>
      </c>
      <c r="R28" s="20" t="s">
        <v>182</v>
      </c>
      <c r="S28" s="18" t="s">
        <v>182</v>
      </c>
      <c r="T28" s="20" t="s">
        <v>182</v>
      </c>
      <c r="U28" s="18" t="s">
        <v>182</v>
      </c>
      <c r="V28" s="20" t="s">
        <v>182</v>
      </c>
      <c r="W28" s="18" t="n">
        <v>366.38631729</v>
      </c>
      <c r="X28" s="20" t="n">
        <v>7.24150918</v>
      </c>
    </row>
    <row r="29" spans="1:24">
      <c r="A29" s="15" t="s">
        <v>204</v>
      </c>
      <c r="B29" s="17" t="n">
        <v>5385</v>
      </c>
      <c r="C29" s="18">
        <f>(37.0/B29*100)</f>
        <v/>
      </c>
      <c r="D29" s="19" t="n">
        <v>5348</v>
      </c>
      <c r="E29" s="18" t="n">
        <v>526.78392225</v>
      </c>
      <c r="F29" s="20" t="n">
        <v>2.73032402</v>
      </c>
      <c r="G29" s="18" t="n">
        <v>525.99514012</v>
      </c>
      <c r="H29" s="20" t="n">
        <v>3.86531503</v>
      </c>
      <c r="I29" s="18" t="n">
        <v>511.79118332</v>
      </c>
      <c r="J29" s="20" t="n">
        <v>4.18759181</v>
      </c>
      <c r="K29" s="18" t="n">
        <v>507.56531193</v>
      </c>
      <c r="L29" s="20" t="n">
        <v>5.35700983</v>
      </c>
      <c r="M29" s="18" t="n">
        <v>470.73728156</v>
      </c>
      <c r="N29" s="20" t="n">
        <v>7.28751071</v>
      </c>
      <c r="O29" s="18" t="n">
        <v>388.67614524</v>
      </c>
      <c r="P29" s="20" t="n">
        <v>42.43001082</v>
      </c>
      <c r="Q29" s="18" t="s">
        <v>182</v>
      </c>
      <c r="R29" s="20" t="s">
        <v>182</v>
      </c>
      <c r="S29" s="18" t="n">
        <v>335.3902018</v>
      </c>
      <c r="T29" s="20" t="n">
        <v>12.1685767</v>
      </c>
      <c r="U29" s="18" t="s">
        <v>182</v>
      </c>
      <c r="V29" s="20" t="s">
        <v>182</v>
      </c>
      <c r="W29" s="18" t="n">
        <v>441.06022596</v>
      </c>
      <c r="X29" s="20" t="n">
        <v>10.22012805</v>
      </c>
    </row>
    <row r="30" spans="1:24">
      <c r="A30" s="15" t="s">
        <v>205</v>
      </c>
      <c r="B30" s="17" t="n">
        <v>4520</v>
      </c>
      <c r="C30" s="18">
        <f>(577.0/B30*100)</f>
        <v/>
      </c>
      <c r="D30" s="19" t="n">
        <v>3943</v>
      </c>
      <c r="E30" s="18" t="n">
        <v>510.39403828</v>
      </c>
      <c r="F30" s="20" t="n">
        <v>3.55499738</v>
      </c>
      <c r="G30" s="18" t="n">
        <v>515.42762776</v>
      </c>
      <c r="H30" s="20" t="n">
        <v>4.36977179</v>
      </c>
      <c r="I30" s="18" t="n">
        <v>495.32034713</v>
      </c>
      <c r="J30" s="20" t="n">
        <v>4.08004284</v>
      </c>
      <c r="K30" s="18" t="n">
        <v>497.56062342</v>
      </c>
      <c r="L30" s="20" t="n">
        <v>5.0461007</v>
      </c>
      <c r="M30" s="18" t="n">
        <v>467.80507407</v>
      </c>
      <c r="N30" s="20" t="n">
        <v>7.30260111</v>
      </c>
      <c r="O30" s="18" t="n">
        <v>416.62079913</v>
      </c>
      <c r="P30" s="20" t="n">
        <v>23.35845308</v>
      </c>
      <c r="Q30" s="18" t="s">
        <v>182</v>
      </c>
      <c r="R30" s="20" t="s">
        <v>182</v>
      </c>
      <c r="S30" s="18" t="s">
        <v>182</v>
      </c>
      <c r="T30" s="20" t="s">
        <v>182</v>
      </c>
      <c r="U30" s="18" t="s">
        <v>182</v>
      </c>
      <c r="V30" s="20" t="s">
        <v>182</v>
      </c>
      <c r="W30" s="18" t="n">
        <v>437.7841972</v>
      </c>
      <c r="X30" s="20" t="n">
        <v>6.38266764</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(17.0/B32*100)</f>
        <v/>
      </c>
      <c r="D32" s="19" t="n">
        <v>4461</v>
      </c>
      <c r="E32" s="18" t="n">
        <v>528.8889109199999</v>
      </c>
      <c r="F32" s="20" t="n">
        <v>3.65210313</v>
      </c>
      <c r="G32" s="18" t="n">
        <v>508.52286997</v>
      </c>
      <c r="H32" s="20" t="n">
        <v>4.0419395</v>
      </c>
      <c r="I32" s="18" t="n">
        <v>508.44343769</v>
      </c>
      <c r="J32" s="20" t="n">
        <v>3.75498329</v>
      </c>
      <c r="K32" s="18" t="n">
        <v>496.03806002</v>
      </c>
      <c r="L32" s="20" t="n">
        <v>3.99805752</v>
      </c>
      <c r="M32" s="18" t="n">
        <v>469.66462341</v>
      </c>
      <c r="N32" s="20" t="n">
        <v>4.15641886</v>
      </c>
      <c r="O32" s="18" t="n">
        <v>459.37468581</v>
      </c>
      <c r="P32" s="20" t="n">
        <v>28.13902873</v>
      </c>
      <c r="Q32" s="18" t="s">
        <v>182</v>
      </c>
      <c r="R32" s="20" t="s">
        <v>182</v>
      </c>
      <c r="S32" s="18" t="s">
        <v>182</v>
      </c>
      <c r="T32" s="20" t="s">
        <v>182</v>
      </c>
      <c r="U32" s="18" t="s">
        <v>182</v>
      </c>
      <c r="V32" s="20" t="s">
        <v>182</v>
      </c>
      <c r="W32" s="18" t="n">
        <v>434.6406374</v>
      </c>
      <c r="X32" s="20" t="n">
        <v>8.37916014</v>
      </c>
    </row>
    <row r="33" spans="1:24">
      <c r="A33" s="15" t="s">
        <v>208</v>
      </c>
      <c r="B33" s="17" t="n">
        <v>7325</v>
      </c>
      <c r="C33" s="18">
        <f>(246.0/B33*100)</f>
        <v/>
      </c>
      <c r="D33" s="19" t="n">
        <v>7079</v>
      </c>
      <c r="E33" s="18" t="n">
        <v>512.2046619</v>
      </c>
      <c r="F33" s="20" t="n">
        <v>3.01761608</v>
      </c>
      <c r="G33" s="18" t="n">
        <v>497.88271479</v>
      </c>
      <c r="H33" s="20" t="n">
        <v>3.82255657</v>
      </c>
      <c r="I33" s="18" t="n">
        <v>479.29851524</v>
      </c>
      <c r="J33" s="20" t="n">
        <v>4.36949966</v>
      </c>
      <c r="K33" s="18" t="n">
        <v>464.03078093</v>
      </c>
      <c r="L33" s="20" t="n">
        <v>6.26734407</v>
      </c>
      <c r="M33" s="18" t="n">
        <v>439.39327428</v>
      </c>
      <c r="N33" s="20" t="n">
        <v>7.90197747</v>
      </c>
      <c r="O33" s="18" t="n">
        <v>385.2957023</v>
      </c>
      <c r="P33" s="20" t="n">
        <v>29.52119482</v>
      </c>
      <c r="Q33" s="18" t="s">
        <v>182</v>
      </c>
      <c r="R33" s="20" t="s">
        <v>182</v>
      </c>
      <c r="S33" s="18" t="s">
        <v>182</v>
      </c>
      <c r="T33" s="20" t="s">
        <v>182</v>
      </c>
      <c r="U33" s="18" t="s">
        <v>182</v>
      </c>
      <c r="V33" s="20" t="s">
        <v>182</v>
      </c>
      <c r="W33" s="18" t="n">
        <v>433.75844625</v>
      </c>
      <c r="X33" s="20" t="n">
        <v>10.27311068</v>
      </c>
    </row>
    <row r="34" spans="1:24">
      <c r="A34" s="15" t="s">
        <v>209</v>
      </c>
      <c r="B34" s="17" t="n">
        <v>6350</v>
      </c>
      <c r="C34" s="18">
        <f>(87.0/B34*100)</f>
        <v/>
      </c>
      <c r="D34" s="19" t="n">
        <v>6263</v>
      </c>
      <c r="E34" s="18" t="n">
        <v>502.28922632</v>
      </c>
      <c r="F34" s="20" t="n">
        <v>2.6850566</v>
      </c>
      <c r="G34" s="18" t="n">
        <v>481.65864785</v>
      </c>
      <c r="H34" s="20" t="n">
        <v>3.74252857</v>
      </c>
      <c r="I34" s="18" t="n">
        <v>479.61420015</v>
      </c>
      <c r="J34" s="20" t="n">
        <v>4.51086427</v>
      </c>
      <c r="K34" s="18" t="n">
        <v>465.74708888</v>
      </c>
      <c r="L34" s="20" t="n">
        <v>5.68961513</v>
      </c>
      <c r="M34" s="18" t="n">
        <v>439.13085915</v>
      </c>
      <c r="N34" s="20" t="n">
        <v>6.17576213</v>
      </c>
      <c r="O34" s="18" t="n">
        <v>379.07328183</v>
      </c>
      <c r="P34" s="20" t="n">
        <v>14.0777645</v>
      </c>
      <c r="Q34" s="18" t="s">
        <v>182</v>
      </c>
      <c r="R34" s="20" t="s">
        <v>182</v>
      </c>
      <c r="S34" s="18" t="n">
        <v>336.51078337</v>
      </c>
      <c r="T34" s="20" t="n">
        <v>12.24828707</v>
      </c>
      <c r="U34" s="18" t="s">
        <v>182</v>
      </c>
      <c r="V34" s="20" t="s">
        <v>182</v>
      </c>
      <c r="W34" s="18" t="n">
        <v>406.38953334</v>
      </c>
      <c r="X34" s="20" t="n">
        <v>7.65885428</v>
      </c>
    </row>
    <row r="35" spans="1:24">
      <c r="A35" s="15" t="s">
        <v>210</v>
      </c>
      <c r="B35" s="17" t="n">
        <v>6406</v>
      </c>
      <c r="C35" s="18">
        <f>(76.0/B35*100)</f>
        <v/>
      </c>
      <c r="D35" s="19" t="n">
        <v>6330</v>
      </c>
      <c r="E35" s="18" t="n">
        <v>529.46569321</v>
      </c>
      <c r="F35" s="20" t="n">
        <v>2.21387737</v>
      </c>
      <c r="G35" s="18" t="n">
        <v>519.32316157</v>
      </c>
      <c r="H35" s="20" t="n">
        <v>2.7245408</v>
      </c>
      <c r="I35" s="18" t="n">
        <v>496.84309907</v>
      </c>
      <c r="J35" s="20" t="n">
        <v>4.46269136</v>
      </c>
      <c r="K35" s="18" t="n">
        <v>485.66233639</v>
      </c>
      <c r="L35" s="20" t="n">
        <v>6.53274528</v>
      </c>
      <c r="M35" s="18" t="n">
        <v>460.51211084</v>
      </c>
      <c r="N35" s="20" t="n">
        <v>8.14770599</v>
      </c>
      <c r="O35" s="18" t="n">
        <v>456.28947541</v>
      </c>
      <c r="P35" s="20" t="n">
        <v>18.93491365</v>
      </c>
      <c r="Q35" s="18" t="s">
        <v>182</v>
      </c>
      <c r="R35" s="20" t="s">
        <v>182</v>
      </c>
      <c r="S35" s="18" t="n">
        <v>349.78970242</v>
      </c>
      <c r="T35" s="20" t="n">
        <v>6.90672373</v>
      </c>
      <c r="U35" s="18" t="s">
        <v>182</v>
      </c>
      <c r="V35" s="20" t="s">
        <v>182</v>
      </c>
      <c r="W35" s="18" t="n">
        <v>446.40718222</v>
      </c>
      <c r="X35" s="20" t="n">
        <v>6.40126741</v>
      </c>
    </row>
    <row r="36" spans="1:24">
      <c r="A36" s="15" t="s">
        <v>211</v>
      </c>
      <c r="B36" s="17" t="n">
        <v>6736</v>
      </c>
      <c r="C36" s="18">
        <f>(54.0/B36*100)</f>
        <v/>
      </c>
      <c r="D36" s="19" t="n">
        <v>6682</v>
      </c>
      <c r="E36" s="18" t="n">
        <v>495.53068986</v>
      </c>
      <c r="F36" s="20" t="n">
        <v>2.30570896</v>
      </c>
      <c r="G36" s="18" t="n">
        <v>495.63928871</v>
      </c>
      <c r="H36" s="20" t="n">
        <v>3.70454849</v>
      </c>
      <c r="I36" s="18" t="n">
        <v>479.19919819</v>
      </c>
      <c r="J36" s="20" t="n">
        <v>4.84903051</v>
      </c>
      <c r="K36" s="18" t="n">
        <v>470.04272765</v>
      </c>
      <c r="L36" s="20" t="n">
        <v>5.98777018</v>
      </c>
      <c r="M36" s="18" t="n">
        <v>451.02004941</v>
      </c>
      <c r="N36" s="20" t="n">
        <v>5.79374659</v>
      </c>
      <c r="O36" s="18" t="n">
        <v>415.69116087</v>
      </c>
      <c r="P36" s="20" t="n">
        <v>19.29217902</v>
      </c>
      <c r="Q36" s="18" t="s">
        <v>182</v>
      </c>
      <c r="R36" s="20" t="s">
        <v>182</v>
      </c>
      <c r="S36" s="18" t="s">
        <v>182</v>
      </c>
      <c r="T36" s="20" t="s">
        <v>182</v>
      </c>
      <c r="U36" s="18" t="s">
        <v>182</v>
      </c>
      <c r="V36" s="20" t="s">
        <v>182</v>
      </c>
      <c r="W36" s="18" t="n">
        <v>428.02288729</v>
      </c>
      <c r="X36" s="20" t="n">
        <v>5.86868162</v>
      </c>
    </row>
    <row r="37" spans="1:24">
      <c r="A37" s="15" t="s">
        <v>212</v>
      </c>
      <c r="B37" s="17" t="n">
        <v>5458</v>
      </c>
      <c r="C37" s="18">
        <f>(271.0/B37*100)</f>
        <v/>
      </c>
      <c r="D37" s="19" t="n">
        <v>5187</v>
      </c>
      <c r="E37" s="18" t="n">
        <v>511.86700681</v>
      </c>
      <c r="F37" s="20" t="n">
        <v>3.32886179</v>
      </c>
      <c r="G37" s="18" t="n">
        <v>513.98163243</v>
      </c>
      <c r="H37" s="20" t="n">
        <v>4.64357434</v>
      </c>
      <c r="I37" s="18" t="n">
        <v>493.35585659</v>
      </c>
      <c r="J37" s="20" t="n">
        <v>4.65477849</v>
      </c>
      <c r="K37" s="18" t="n">
        <v>493.70439608</v>
      </c>
      <c r="L37" s="20" t="n">
        <v>5.2499036</v>
      </c>
      <c r="M37" s="18" t="n">
        <v>468.59544957</v>
      </c>
      <c r="N37" s="20" t="n">
        <v>6.15820156</v>
      </c>
      <c r="O37" s="18" t="n">
        <v>389.21190398</v>
      </c>
      <c r="P37" s="20" t="n">
        <v>22.35314496</v>
      </c>
      <c r="Q37" s="18" t="s">
        <v>182</v>
      </c>
      <c r="R37" s="20" t="s">
        <v>182</v>
      </c>
      <c r="S37" s="18" t="s">
        <v>182</v>
      </c>
      <c r="T37" s="20" t="s">
        <v>182</v>
      </c>
      <c r="U37" s="18" t="s">
        <v>182</v>
      </c>
      <c r="V37" s="20" t="s">
        <v>182</v>
      </c>
      <c r="W37" s="18" t="n">
        <v>425.83135383</v>
      </c>
      <c r="X37" s="20" t="n">
        <v>5.60739441</v>
      </c>
    </row>
    <row r="38" spans="1:24">
      <c r="A38" s="15" t="s">
        <v>213</v>
      </c>
      <c r="B38" s="17" t="n">
        <v>5860</v>
      </c>
      <c r="C38" s="18">
        <f>(68.0/B38*100)</f>
        <v/>
      </c>
      <c r="D38" s="19" t="n">
        <v>5792</v>
      </c>
      <c r="E38" s="18" t="n">
        <v>542.09113776</v>
      </c>
      <c r="F38" s="20" t="n">
        <v>2.86362644</v>
      </c>
      <c r="G38" s="18" t="n">
        <v>529.58836462</v>
      </c>
      <c r="H38" s="20" t="n">
        <v>4.40689005</v>
      </c>
      <c r="I38" s="18" t="n">
        <v>516.24470905</v>
      </c>
      <c r="J38" s="20" t="n">
        <v>4.65936613</v>
      </c>
      <c r="K38" s="18" t="n">
        <v>481.01190647</v>
      </c>
      <c r="L38" s="20" t="n">
        <v>7.67118589</v>
      </c>
      <c r="M38" s="18" t="n">
        <v>487.20509435</v>
      </c>
      <c r="N38" s="20" t="n">
        <v>10.0923601</v>
      </c>
      <c r="O38" s="18" t="n">
        <v>423.77334755</v>
      </c>
      <c r="P38" s="20" t="n">
        <v>19.6152984</v>
      </c>
      <c r="Q38" s="18" t="s">
        <v>182</v>
      </c>
      <c r="R38" s="20" t="s">
        <v>182</v>
      </c>
      <c r="S38" s="18" t="s">
        <v>182</v>
      </c>
      <c r="T38" s="20" t="s">
        <v>182</v>
      </c>
      <c r="U38" s="18" t="s">
        <v>182</v>
      </c>
      <c r="V38" s="20" t="s">
        <v>182</v>
      </c>
      <c r="W38" s="18" t="n">
        <v>452.31137313</v>
      </c>
      <c r="X38" s="20" t="n">
        <v>6.44843451</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(5675.0/B40*100)</f>
        <v/>
      </c>
      <c r="D40" s="19" t="n">
        <v>8482</v>
      </c>
      <c r="E40" s="18" t="n">
        <v>510.4086238</v>
      </c>
      <c r="F40" s="20" t="n">
        <v>3.53721082</v>
      </c>
      <c r="G40" s="18" t="n">
        <v>515.58981562</v>
      </c>
      <c r="H40" s="20" t="n">
        <v>4.2612825</v>
      </c>
      <c r="I40" s="18" t="n">
        <v>497.33339906</v>
      </c>
      <c r="J40" s="20" t="n">
        <v>3.80345814</v>
      </c>
      <c r="K40" s="18" t="n">
        <v>488.80472627</v>
      </c>
      <c r="L40" s="20" t="n">
        <v>5.32330861</v>
      </c>
      <c r="M40" s="18" t="n">
        <v>461.61408689</v>
      </c>
      <c r="N40" s="20" t="n">
        <v>8.05279305</v>
      </c>
      <c r="O40" s="18" t="n">
        <v>408.69474018</v>
      </c>
      <c r="P40" s="20" t="n">
        <v>29.40753755</v>
      </c>
      <c r="Q40" s="18" t="s">
        <v>182</v>
      </c>
      <c r="R40" s="20" t="s">
        <v>182</v>
      </c>
      <c r="S40" s="18" t="n">
        <v>491.16464222</v>
      </c>
      <c r="T40" s="20" t="n">
        <v>2.5540442</v>
      </c>
      <c r="U40" s="18" t="s">
        <v>182</v>
      </c>
      <c r="V40" s="20" t="s">
        <v>182</v>
      </c>
      <c r="W40" s="18" t="n">
        <v>407.06447592</v>
      </c>
      <c r="X40" s="20" t="n">
        <v>6.32473986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(2819.0/B46*100)</f>
        <v/>
      </c>
      <c r="D46" s="19" t="n">
        <v>20322</v>
      </c>
      <c r="E46" s="18" t="n">
        <v>392.46790052</v>
      </c>
      <c r="F46" s="20" t="n">
        <v>4.32385071</v>
      </c>
      <c r="G46" s="18" t="n">
        <v>391.01748085</v>
      </c>
      <c r="H46" s="20" t="n">
        <v>5.30385071</v>
      </c>
      <c r="I46" s="18" t="n">
        <v>408.55568476</v>
      </c>
      <c r="J46" s="20" t="n">
        <v>5.44723638</v>
      </c>
      <c r="K46" s="18" t="n">
        <v>404.03463941</v>
      </c>
      <c r="L46" s="20" t="n">
        <v>5.00472457</v>
      </c>
      <c r="M46" s="18" t="n">
        <v>384.15818558</v>
      </c>
      <c r="N46" s="20" t="n">
        <v>5.02629173</v>
      </c>
      <c r="O46" s="18" t="n">
        <v>284.46388749</v>
      </c>
      <c r="P46" s="20" t="n">
        <v>12.06045404</v>
      </c>
      <c r="Q46" s="18" t="s">
        <v>182</v>
      </c>
      <c r="R46" s="20" t="s">
        <v>182</v>
      </c>
      <c r="S46" s="18" t="s">
        <v>182</v>
      </c>
      <c r="T46" s="20" t="s">
        <v>182</v>
      </c>
      <c r="U46" s="18" t="s">
        <v>182</v>
      </c>
      <c r="V46" s="20" t="s">
        <v>182</v>
      </c>
      <c r="W46" s="18" t="n">
        <v>355.70756617</v>
      </c>
      <c r="X46" s="20" t="n">
        <v>3.90916622</v>
      </c>
    </row>
    <row r="47" spans="1:24">
      <c r="A47" s="15" t="s">
        <v>222</v>
      </c>
      <c r="B47" s="17" t="n">
        <v>5928</v>
      </c>
      <c r="C47" s="18">
        <f>(162.0/B47*100)</f>
        <v/>
      </c>
      <c r="D47" s="19" t="n">
        <v>5766</v>
      </c>
      <c r="E47" s="18" t="n">
        <v>479.02515313</v>
      </c>
      <c r="F47" s="20" t="n">
        <v>4.35589996</v>
      </c>
      <c r="G47" s="18" t="n">
        <v>456.48750705</v>
      </c>
      <c r="H47" s="20" t="n">
        <v>5.17479108</v>
      </c>
      <c r="I47" s="18" t="n">
        <v>445.69815571</v>
      </c>
      <c r="J47" s="20" t="n">
        <v>5.16223252</v>
      </c>
      <c r="K47" s="18" t="n">
        <v>434.20796204</v>
      </c>
      <c r="L47" s="20" t="n">
        <v>5.75278989</v>
      </c>
      <c r="M47" s="18" t="n">
        <v>423.47582552</v>
      </c>
      <c r="N47" s="20" t="n">
        <v>5.5726786</v>
      </c>
      <c r="O47" s="18" t="n">
        <v>351.05817057</v>
      </c>
      <c r="P47" s="20" t="n">
        <v>12.61946813</v>
      </c>
      <c r="Q47" s="18" t="s">
        <v>182</v>
      </c>
      <c r="R47" s="20" t="s">
        <v>182</v>
      </c>
      <c r="S47" s="18" t="s">
        <v>182</v>
      </c>
      <c r="T47" s="20" t="s">
        <v>182</v>
      </c>
      <c r="U47" s="18" t="s">
        <v>182</v>
      </c>
      <c r="V47" s="20" t="s">
        <v>182</v>
      </c>
      <c r="W47" s="18" t="n">
        <v>390.64558966</v>
      </c>
      <c r="X47" s="20" t="n">
        <v>4.86693085</v>
      </c>
    </row>
    <row r="48" spans="1:24">
      <c r="A48" s="15" t="s">
        <v>223</v>
      </c>
      <c r="B48" s="17" t="n">
        <v>9841</v>
      </c>
      <c r="C48" s="18">
        <f>(19.0/B48*100)</f>
        <v/>
      </c>
      <c r="D48" s="19" t="n">
        <v>9822</v>
      </c>
      <c r="E48" s="18" t="n">
        <v>540.07758457</v>
      </c>
      <c r="F48" s="20" t="n">
        <v>4.71382308</v>
      </c>
      <c r="G48" s="18" t="n">
        <v>537.92313661</v>
      </c>
      <c r="H48" s="20" t="n">
        <v>8.64609918</v>
      </c>
      <c r="I48" s="18" t="n">
        <v>530.57190489</v>
      </c>
      <c r="J48" s="20" t="n">
        <v>6.66072488</v>
      </c>
      <c r="K48" s="18" t="n">
        <v>504.73238213</v>
      </c>
      <c r="L48" s="20" t="n">
        <v>9.58316954</v>
      </c>
      <c r="M48" s="18" t="n">
        <v>468.74288887</v>
      </c>
      <c r="N48" s="20" t="n">
        <v>11.37447912</v>
      </c>
      <c r="O48" s="18" t="n">
        <v>379.37826934</v>
      </c>
      <c r="P48" s="20" t="n">
        <v>11.07715242</v>
      </c>
      <c r="Q48" s="18" t="s">
        <v>182</v>
      </c>
      <c r="R48" s="20" t="s">
        <v>182</v>
      </c>
      <c r="S48" s="18" t="s">
        <v>182</v>
      </c>
      <c r="T48" s="20" t="s">
        <v>182</v>
      </c>
      <c r="U48" s="18" t="s">
        <v>182</v>
      </c>
      <c r="V48" s="20" t="s">
        <v>182</v>
      </c>
      <c r="W48" s="18" t="n">
        <v>469.50829041</v>
      </c>
      <c r="X48" s="20" t="n">
        <v>20.54393161</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(1102.0/B50*100)</f>
        <v/>
      </c>
      <c r="D50" s="19" t="n">
        <v>10693</v>
      </c>
      <c r="E50" s="18" t="n">
        <v>387.77442709</v>
      </c>
      <c r="F50" s="20" t="n">
        <v>3.11502031</v>
      </c>
      <c r="G50" s="18" t="n">
        <v>396.88992137</v>
      </c>
      <c r="H50" s="20" t="n">
        <v>4.15291253</v>
      </c>
      <c r="I50" s="18" t="n">
        <v>405.88595065</v>
      </c>
      <c r="J50" s="20" t="n">
        <v>3.43696196</v>
      </c>
      <c r="K50" s="18" t="n">
        <v>404.78893167</v>
      </c>
      <c r="L50" s="20" t="n">
        <v>3.0878745</v>
      </c>
      <c r="M50" s="18" t="n">
        <v>400.77587725</v>
      </c>
      <c r="N50" s="20" t="n">
        <v>4.26975646</v>
      </c>
      <c r="O50" s="18" t="n">
        <v>309.38214635</v>
      </c>
      <c r="P50" s="20" t="n">
        <v>11.65830352</v>
      </c>
      <c r="Q50" s="18" t="s">
        <v>182</v>
      </c>
      <c r="R50" s="20" t="s">
        <v>182</v>
      </c>
      <c r="S50" s="18" t="s">
        <v>182</v>
      </c>
      <c r="T50" s="20" t="s">
        <v>182</v>
      </c>
      <c r="U50" s="18" t="s">
        <v>182</v>
      </c>
      <c r="V50" s="20" t="s">
        <v>182</v>
      </c>
      <c r="W50" s="18" t="n">
        <v>359.12927292</v>
      </c>
      <c r="X50" s="20" t="n">
        <v>6.51853916</v>
      </c>
    </row>
    <row r="51" spans="1:24">
      <c r="A51" s="15" t="s">
        <v>226</v>
      </c>
      <c r="B51" s="17" t="n">
        <v>6866</v>
      </c>
      <c r="C51" s="18">
        <f>(117.0/B51*100)</f>
        <v/>
      </c>
      <c r="D51" s="19" t="n">
        <v>6749</v>
      </c>
      <c r="E51" s="18" t="n">
        <v>408.8514967</v>
      </c>
      <c r="F51" s="20" t="n">
        <v>4.0269418</v>
      </c>
      <c r="G51" s="18" t="n">
        <v>410.92458076</v>
      </c>
      <c r="H51" s="20" t="n">
        <v>4.3232745</v>
      </c>
      <c r="I51" s="18" t="n">
        <v>410.9876848</v>
      </c>
      <c r="J51" s="20" t="n">
        <v>3.77124032</v>
      </c>
      <c r="K51" s="18" t="n">
        <v>402.15052159</v>
      </c>
      <c r="L51" s="20" t="n">
        <v>3.79353538</v>
      </c>
      <c r="M51" s="18" t="n">
        <v>394.39068308</v>
      </c>
      <c r="N51" s="20" t="n">
        <v>4.36627535</v>
      </c>
      <c r="O51" s="18" t="n">
        <v>338.45012167</v>
      </c>
      <c r="P51" s="20" t="n">
        <v>17.18682088</v>
      </c>
      <c r="Q51" s="18" t="s">
        <v>182</v>
      </c>
      <c r="R51" s="20" t="s">
        <v>182</v>
      </c>
      <c r="S51" s="18" t="n">
        <v>380.5422133</v>
      </c>
      <c r="T51" s="20" t="n">
        <v>4.31283207</v>
      </c>
      <c r="U51" s="18" t="s">
        <v>182</v>
      </c>
      <c r="V51" s="20" t="s">
        <v>182</v>
      </c>
      <c r="W51" s="18" t="n">
        <v>377.97700259</v>
      </c>
      <c r="X51" s="20" t="n">
        <v>4.85589171</v>
      </c>
    </row>
    <row r="52" spans="1:24">
      <c r="A52" s="15" t="s">
        <v>227</v>
      </c>
      <c r="B52" s="17" t="n">
        <v>5809</v>
      </c>
      <c r="C52" s="18">
        <f>(119.0/B52*100)</f>
        <v/>
      </c>
      <c r="D52" s="19" t="n">
        <v>5690</v>
      </c>
      <c r="E52" s="18" t="n">
        <v>480.8009161</v>
      </c>
      <c r="F52" s="20" t="n">
        <v>2.95230615</v>
      </c>
      <c r="G52" s="18" t="n">
        <v>464.516553</v>
      </c>
      <c r="H52" s="20" t="n">
        <v>4.50267314</v>
      </c>
      <c r="I52" s="18" t="n">
        <v>453.00856471</v>
      </c>
      <c r="J52" s="20" t="n">
        <v>5.81997873</v>
      </c>
      <c r="K52" s="18" t="n">
        <v>436.35341251</v>
      </c>
      <c r="L52" s="20" t="n">
        <v>6.73245995</v>
      </c>
      <c r="M52" s="18" t="n">
        <v>422.21299238</v>
      </c>
      <c r="N52" s="20" t="n">
        <v>6.99311964</v>
      </c>
      <c r="O52" s="18" t="n">
        <v>376.4202098</v>
      </c>
      <c r="P52" s="20" t="n">
        <v>22.91895151</v>
      </c>
      <c r="Q52" s="18" t="s">
        <v>182</v>
      </c>
      <c r="R52" s="20" t="s">
        <v>182</v>
      </c>
      <c r="S52" s="18" t="s">
        <v>182</v>
      </c>
      <c r="T52" s="20" t="s">
        <v>182</v>
      </c>
      <c r="U52" s="18" t="s">
        <v>182</v>
      </c>
      <c r="V52" s="20" t="s">
        <v>182</v>
      </c>
      <c r="W52" s="18" t="n">
        <v>407.68340621</v>
      </c>
      <c r="X52" s="20" t="n">
        <v>6.05304308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(489.0/B54*100)</f>
        <v/>
      </c>
      <c r="D54" s="19" t="n">
        <v>4251</v>
      </c>
      <c r="E54" s="18" t="n">
        <v>328.56046868</v>
      </c>
      <c r="F54" s="20" t="n">
        <v>5.26453179</v>
      </c>
      <c r="G54" s="18" t="n">
        <v>334.57499082</v>
      </c>
      <c r="H54" s="20" t="n">
        <v>5.23672413</v>
      </c>
      <c r="I54" s="18" t="n">
        <v>338.58980577</v>
      </c>
      <c r="J54" s="20" t="n">
        <v>5.32135943</v>
      </c>
      <c r="K54" s="18" t="n">
        <v>343.55233227</v>
      </c>
      <c r="L54" s="20" t="n">
        <v>4.23882764</v>
      </c>
      <c r="M54" s="18" t="n">
        <v>353.21291451</v>
      </c>
      <c r="N54" s="20" t="n">
        <v>4.44741425</v>
      </c>
      <c r="O54" s="18" t="n">
        <v>287.6604697</v>
      </c>
      <c r="P54" s="20" t="n">
        <v>9.120625710000001</v>
      </c>
      <c r="Q54" s="18" t="s">
        <v>182</v>
      </c>
      <c r="R54" s="20" t="s">
        <v>182</v>
      </c>
      <c r="S54" s="18" t="s">
        <v>182</v>
      </c>
      <c r="T54" s="20" t="s">
        <v>182</v>
      </c>
      <c r="U54" s="18" t="s">
        <v>182</v>
      </c>
      <c r="V54" s="20" t="s">
        <v>182</v>
      </c>
      <c r="W54" s="18" t="n">
        <v>295.22905297</v>
      </c>
      <c r="X54" s="20" t="n">
        <v>3.97943408</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549.72316076</v>
      </c>
      <c r="F56" s="20" t="n">
        <v>3.39007932</v>
      </c>
      <c r="G56" s="18" t="n">
        <v>551.31913263</v>
      </c>
      <c r="H56" s="20" t="n">
        <v>3.77723115</v>
      </c>
      <c r="I56" s="18" t="n">
        <v>555.91635661</v>
      </c>
      <c r="J56" s="20" t="n">
        <v>3.76112018</v>
      </c>
      <c r="K56" s="18" t="n">
        <v>545.16030223</v>
      </c>
      <c r="L56" s="20" t="n">
        <v>6.34064949</v>
      </c>
      <c r="M56" s="18" t="n">
        <v>500.73331517</v>
      </c>
      <c r="N56" s="20" t="n">
        <v>9.430245559999999</v>
      </c>
      <c r="O56" s="18" t="n">
        <v>469.66514609</v>
      </c>
      <c r="P56" s="20" t="n">
        <v>16.61451933</v>
      </c>
      <c r="Q56" s="18" t="s">
        <v>182</v>
      </c>
      <c r="R56" s="20" t="s">
        <v>182</v>
      </c>
      <c r="S56" s="18" t="s">
        <v>182</v>
      </c>
      <c r="T56" s="20" t="s">
        <v>182</v>
      </c>
      <c r="U56" s="18" t="s">
        <v>182</v>
      </c>
      <c r="V56" s="20" t="s">
        <v>182</v>
      </c>
      <c r="W56" s="18" t="n">
        <v>486.14507052</v>
      </c>
      <c r="X56" s="20" t="n">
        <v>15.64701606</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(266.0/B61*100)</f>
        <v/>
      </c>
      <c r="D61" s="19" t="n">
        <v>6259</v>
      </c>
      <c r="E61" s="18" t="n">
        <v>497.38274306</v>
      </c>
      <c r="F61" s="20" t="n">
        <v>3.11694277</v>
      </c>
      <c r="G61" s="18" t="n">
        <v>486.78035704</v>
      </c>
      <c r="H61" s="20" t="n">
        <v>3.69453249</v>
      </c>
      <c r="I61" s="18" t="n">
        <v>476.77939068</v>
      </c>
      <c r="J61" s="20" t="n">
        <v>3.35353408</v>
      </c>
      <c r="K61" s="18" t="n">
        <v>468.48347485</v>
      </c>
      <c r="L61" s="20" t="n">
        <v>4.04878251</v>
      </c>
      <c r="M61" s="18" t="n">
        <v>462.34529128</v>
      </c>
      <c r="N61" s="20" t="n">
        <v>5.61779565</v>
      </c>
      <c r="O61" s="18" t="n">
        <v>412.79041495</v>
      </c>
      <c r="P61" s="20" t="n">
        <v>15.55189954</v>
      </c>
      <c r="Q61" s="18" t="s">
        <v>182</v>
      </c>
      <c r="R61" s="20" t="s">
        <v>182</v>
      </c>
      <c r="S61" s="18" t="s">
        <v>182</v>
      </c>
      <c r="T61" s="20" t="s">
        <v>182</v>
      </c>
      <c r="U61" s="18" t="s">
        <v>182</v>
      </c>
      <c r="V61" s="20" t="s">
        <v>182</v>
      </c>
      <c r="W61" s="18" t="n">
        <v>409.87247497</v>
      </c>
      <c r="X61" s="20" t="n">
        <v>6.93804349</v>
      </c>
    </row>
    <row r="62" spans="1:24">
      <c r="A62" s="15" t="s">
        <v>237</v>
      </c>
      <c r="B62" s="17" t="n">
        <v>4476</v>
      </c>
      <c r="C62" s="18">
        <f>(5.0/B62*100)</f>
        <v/>
      </c>
      <c r="D62" s="19" t="n">
        <v>4471</v>
      </c>
      <c r="E62" s="18" t="n">
        <v>538.02302044</v>
      </c>
      <c r="F62" s="20" t="n">
        <v>1.86964148</v>
      </c>
      <c r="G62" s="18" t="n">
        <v>548.70557292</v>
      </c>
      <c r="H62" s="20" t="n">
        <v>2.88931176</v>
      </c>
      <c r="I62" s="18" t="n">
        <v>553.90891548</v>
      </c>
      <c r="J62" s="20" t="n">
        <v>2.48126583</v>
      </c>
      <c r="K62" s="18" t="n">
        <v>551.29929239</v>
      </c>
      <c r="L62" s="20" t="n">
        <v>4.85158931</v>
      </c>
      <c r="M62" s="18" t="n">
        <v>530.86586058</v>
      </c>
      <c r="N62" s="20" t="n">
        <v>5.73472436</v>
      </c>
      <c r="O62" s="18" t="n">
        <v>492.5715519</v>
      </c>
      <c r="P62" s="20" t="n">
        <v>17.55575261</v>
      </c>
      <c r="Q62" s="18" t="s">
        <v>182</v>
      </c>
      <c r="R62" s="20" t="s">
        <v>182</v>
      </c>
      <c r="S62" s="18" t="s">
        <v>182</v>
      </c>
      <c r="T62" s="20" t="s">
        <v>182</v>
      </c>
      <c r="U62" s="18" t="s">
        <v>182</v>
      </c>
      <c r="V62" s="20" t="s">
        <v>182</v>
      </c>
      <c r="W62" s="18" t="n">
        <v>495.54562637</v>
      </c>
      <c r="X62" s="20" t="n">
        <v>18.33094915</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(109.0/B67*100)</f>
        <v/>
      </c>
      <c r="D67" s="19" t="n">
        <v>6862</v>
      </c>
      <c r="E67" s="18" t="n">
        <v>387.33796386</v>
      </c>
      <c r="F67" s="20" t="n">
        <v>2.96304707</v>
      </c>
      <c r="G67" s="18" t="n">
        <v>408.74413287</v>
      </c>
      <c r="H67" s="20" t="n">
        <v>5.31645489</v>
      </c>
      <c r="I67" s="18" t="n">
        <v>416.24908576</v>
      </c>
      <c r="J67" s="20" t="n">
        <v>4.3990333</v>
      </c>
      <c r="K67" s="18" t="n">
        <v>412.40303988</v>
      </c>
      <c r="L67" s="20" t="n">
        <v>5.75074454</v>
      </c>
      <c r="M67" s="18" t="n">
        <v>393.20984012</v>
      </c>
      <c r="N67" s="20" t="n">
        <v>8.3993667</v>
      </c>
      <c r="O67" s="18" t="n">
        <v>303.84785217</v>
      </c>
      <c r="P67" s="20" t="n">
        <v>8.663461910000001</v>
      </c>
      <c r="Q67" s="18" t="s">
        <v>182</v>
      </c>
      <c r="R67" s="20" t="s">
        <v>182</v>
      </c>
      <c r="S67" s="18" t="s">
        <v>182</v>
      </c>
      <c r="T67" s="20" t="s">
        <v>182</v>
      </c>
      <c r="U67" s="18" t="s">
        <v>182</v>
      </c>
      <c r="V67" s="20" t="s">
        <v>182</v>
      </c>
      <c r="W67" s="18" t="n">
        <v>323.99841376</v>
      </c>
      <c r="X67" s="20" t="n">
        <v>4.72747547</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516.83851488</v>
      </c>
      <c r="F70" s="20" t="n">
        <v>3.50375839</v>
      </c>
      <c r="G70" s="18" t="n">
        <v>493.69138541</v>
      </c>
      <c r="H70" s="20" t="n">
        <v>4.3711738</v>
      </c>
      <c r="I70" s="18" t="n">
        <v>498.87814965</v>
      </c>
      <c r="J70" s="20" t="n">
        <v>3.94758658</v>
      </c>
      <c r="K70" s="18" t="n">
        <v>484.91948306</v>
      </c>
      <c r="L70" s="20" t="n">
        <v>5.06434119</v>
      </c>
      <c r="M70" s="18" t="n">
        <v>481.63317165</v>
      </c>
      <c r="N70" s="20" t="n">
        <v>5.80220703</v>
      </c>
      <c r="O70" s="18" t="n">
        <v>454.95534387</v>
      </c>
      <c r="P70" s="20" t="n">
        <v>16.73197951</v>
      </c>
      <c r="Q70" s="18" t="s">
        <v>182</v>
      </c>
      <c r="R70" s="20" t="s">
        <v>182</v>
      </c>
      <c r="S70" s="18" t="s">
        <v>182</v>
      </c>
      <c r="T70" s="20" t="s">
        <v>182</v>
      </c>
      <c r="U70" s="18" t="s">
        <v>182</v>
      </c>
      <c r="V70" s="20" t="s">
        <v>182</v>
      </c>
      <c r="W70" s="18" t="n">
        <v>441.64307483</v>
      </c>
      <c r="X70" s="20" t="n">
        <v>6.90779236</v>
      </c>
    </row>
    <row r="71" spans="1:24">
      <c r="A71" s="15" t="s">
        <v>246</v>
      </c>
      <c r="B71" s="17" t="n">
        <v>6115</v>
      </c>
      <c r="C71" s="18">
        <f>(119.0/B71*100)</f>
        <v/>
      </c>
      <c r="D71" s="19" t="n">
        <v>5996</v>
      </c>
      <c r="E71" s="18" t="n">
        <v>564.27417107</v>
      </c>
      <c r="F71" s="20" t="n">
        <v>2.01086513</v>
      </c>
      <c r="G71" s="18" t="n">
        <v>574.8573988000001</v>
      </c>
      <c r="H71" s="20" t="n">
        <v>2.85743852</v>
      </c>
      <c r="I71" s="18" t="n">
        <v>564.2074208400001</v>
      </c>
      <c r="J71" s="20" t="n">
        <v>3.17692468</v>
      </c>
      <c r="K71" s="18" t="n">
        <v>563.12841266</v>
      </c>
      <c r="L71" s="20" t="n">
        <v>5.44790634</v>
      </c>
      <c r="M71" s="18" t="n">
        <v>538.17270438</v>
      </c>
      <c r="N71" s="20" t="n">
        <v>9.671206079999999</v>
      </c>
      <c r="O71" s="18" t="n">
        <v>478.19921099</v>
      </c>
      <c r="P71" s="20" t="n">
        <v>17.49214051</v>
      </c>
      <c r="Q71" s="18" t="s">
        <v>182</v>
      </c>
      <c r="R71" s="20" t="s">
        <v>182</v>
      </c>
      <c r="S71" s="18" t="s">
        <v>182</v>
      </c>
      <c r="T71" s="20" t="s">
        <v>182</v>
      </c>
      <c r="U71" s="18" t="s">
        <v>182</v>
      </c>
      <c r="V71" s="20" t="s">
        <v>182</v>
      </c>
      <c r="W71" s="18" t="n">
        <v>498.42307981</v>
      </c>
      <c r="X71" s="20" t="n">
        <v>12.27171465</v>
      </c>
    </row>
    <row r="72" spans="1:24">
      <c r="A72" s="15" t="s">
        <v>247</v>
      </c>
      <c r="B72" s="17" t="n">
        <v>7708</v>
      </c>
      <c r="C72" s="18">
        <f>(9.0/B72*100)</f>
        <v/>
      </c>
      <c r="D72" s="19" t="n">
        <v>7699</v>
      </c>
      <c r="E72" s="18" t="n">
        <v>535.29192296</v>
      </c>
      <c r="F72" s="20" t="n">
        <v>3.1992939</v>
      </c>
      <c r="G72" s="18" t="n">
        <v>553.89250682</v>
      </c>
      <c r="H72" s="20" t="n">
        <v>3.23415198</v>
      </c>
      <c r="I72" s="18" t="n">
        <v>556.9417683299999</v>
      </c>
      <c r="J72" s="20" t="n">
        <v>5.4192807</v>
      </c>
      <c r="K72" s="18" t="n">
        <v>522.79754628</v>
      </c>
      <c r="L72" s="20" t="n">
        <v>8.876269649999999</v>
      </c>
      <c r="M72" s="18" t="n">
        <v>513.37290062</v>
      </c>
      <c r="N72" s="20" t="n">
        <v>12.78063908</v>
      </c>
      <c r="O72" s="18" t="n">
        <v>397.26229727</v>
      </c>
      <c r="P72" s="20" t="n">
        <v>19.0006931</v>
      </c>
      <c r="Q72" s="18" t="s">
        <v>182</v>
      </c>
      <c r="R72" s="20" t="s">
        <v>182</v>
      </c>
      <c r="S72" s="18" t="s">
        <v>182</v>
      </c>
      <c r="T72" s="20" t="s">
        <v>182</v>
      </c>
      <c r="U72" s="18" t="s">
        <v>182</v>
      </c>
      <c r="V72" s="20" t="s">
        <v>182</v>
      </c>
      <c r="W72" s="18" t="n">
        <v>494.95720672</v>
      </c>
      <c r="X72" s="20" t="n">
        <v>18.73513788</v>
      </c>
    </row>
    <row r="73" spans="1:24">
      <c r="A73" s="15" t="s">
        <v>248</v>
      </c>
      <c r="B73" s="17" t="n">
        <v>8249</v>
      </c>
      <c r="C73" s="18">
        <f>(244.0/B73*100)</f>
        <v/>
      </c>
      <c r="D73" s="19" t="n">
        <v>8005</v>
      </c>
      <c r="E73" s="18" t="n">
        <v>406.60076048</v>
      </c>
      <c r="F73" s="20" t="n">
        <v>3.69421729</v>
      </c>
      <c r="G73" s="18" t="n">
        <v>412.23369685</v>
      </c>
      <c r="H73" s="20" t="n">
        <v>3.74228219</v>
      </c>
      <c r="I73" s="18" t="n">
        <v>416.18174856</v>
      </c>
      <c r="J73" s="20" t="n">
        <v>3.72117578</v>
      </c>
      <c r="K73" s="18" t="n">
        <v>429.19058069</v>
      </c>
      <c r="L73" s="20" t="n">
        <v>4.72461774</v>
      </c>
      <c r="M73" s="18" t="n">
        <v>424.40201459</v>
      </c>
      <c r="N73" s="20" t="n">
        <v>5.50884761</v>
      </c>
      <c r="O73" s="18" t="n">
        <v>373.56292305</v>
      </c>
      <c r="P73" s="20" t="n">
        <v>8.33863586</v>
      </c>
      <c r="Q73" s="18" t="s">
        <v>182</v>
      </c>
      <c r="R73" s="20" t="s">
        <v>182</v>
      </c>
      <c r="S73" s="18" t="s">
        <v>182</v>
      </c>
      <c r="T73" s="20" t="s">
        <v>182</v>
      </c>
      <c r="U73" s="18" t="s">
        <v>182</v>
      </c>
      <c r="V73" s="20" t="s">
        <v>182</v>
      </c>
      <c r="W73" s="18" t="n">
        <v>366.80415722</v>
      </c>
      <c r="X73" s="20" t="n">
        <v>9.89739864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(285.0/B77*100)</f>
        <v/>
      </c>
      <c r="D77" s="19" t="n">
        <v>5777</v>
      </c>
      <c r="E77" s="18" t="n">
        <v>433.57090262</v>
      </c>
      <c r="F77" s="20" t="n">
        <v>3.57787106</v>
      </c>
      <c r="G77" s="18" t="n">
        <v>447.4845074</v>
      </c>
      <c r="H77" s="20" t="n">
        <v>4.77075108</v>
      </c>
      <c r="I77" s="18" t="n">
        <v>452.35065345</v>
      </c>
      <c r="J77" s="20" t="n">
        <v>4.9823671</v>
      </c>
      <c r="K77" s="18" t="n">
        <v>429.56724508</v>
      </c>
      <c r="L77" s="20" t="n">
        <v>4.12944184</v>
      </c>
      <c r="M77" s="18" t="n">
        <v>418.04342879</v>
      </c>
      <c r="N77" s="20" t="n">
        <v>5.40280142</v>
      </c>
      <c r="O77" s="18" t="n">
        <v>351.09429102</v>
      </c>
      <c r="P77" s="20" t="n">
        <v>14.79109672</v>
      </c>
      <c r="Q77" s="18" t="s">
        <v>182</v>
      </c>
      <c r="R77" s="20" t="s">
        <v>182</v>
      </c>
      <c r="S77" s="18" t="s">
        <v>182</v>
      </c>
      <c r="T77" s="20" t="s">
        <v>182</v>
      </c>
      <c r="U77" s="18" t="s">
        <v>182</v>
      </c>
      <c r="V77" s="20" t="s">
        <v>182</v>
      </c>
      <c r="W77" s="18" t="n">
        <v>369.56471572</v>
      </c>
      <c r="X77" s="20" t="n">
        <v>3.51508895</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338</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507.97426181</v>
      </c>
      <c r="F7" s="20" t="n">
        <v>1.81194315</v>
      </c>
      <c r="G7" s="18" t="n">
        <v>516.84243495</v>
      </c>
      <c r="H7" s="20" t="n">
        <v>2.86567969</v>
      </c>
      <c r="I7" s="18" t="n">
        <v>466.3362663</v>
      </c>
      <c r="J7" s="20" t="n">
        <v>4.42664531</v>
      </c>
      <c r="K7" s="18" t="n">
        <v>462.12196727</v>
      </c>
      <c r="L7" s="20" t="n">
        <v>6.87423007</v>
      </c>
      <c r="M7" s="18" t="n">
        <v>446.38089937</v>
      </c>
      <c r="N7" s="20" t="n">
        <v>7.13950126</v>
      </c>
      <c r="O7" s="18" t="n">
        <v>388.11866311</v>
      </c>
      <c r="P7" s="20" t="n">
        <v>15.08149247</v>
      </c>
      <c r="Q7" s="18" t="s">
        <v>182</v>
      </c>
      <c r="R7" s="20" t="s">
        <v>182</v>
      </c>
      <c r="S7" s="18" t="s">
        <v>182</v>
      </c>
      <c r="T7" s="20" t="s">
        <v>182</v>
      </c>
      <c r="U7" s="18" t="s">
        <v>182</v>
      </c>
      <c r="V7" s="20" t="s">
        <v>182</v>
      </c>
      <c r="W7" s="18" t="n">
        <v>457.53219348</v>
      </c>
      <c r="X7" s="20" t="n">
        <v>5.32678004</v>
      </c>
    </row>
    <row r="8" spans="1:24">
      <c r="A8" s="15" t="s">
        <v>183</v>
      </c>
      <c r="B8" s="17" t="n">
        <v>7007</v>
      </c>
      <c r="C8" s="18">
        <f>(169.0/B8*100)</f>
        <v/>
      </c>
      <c r="D8" s="19" t="n">
        <v>6838</v>
      </c>
      <c r="E8" s="18" t="n">
        <v>517.90251612</v>
      </c>
      <c r="F8" s="20" t="n">
        <v>3.18484463</v>
      </c>
      <c r="G8" s="18" t="n">
        <v>510.00208221</v>
      </c>
      <c r="H8" s="20" t="n">
        <v>4.70560453</v>
      </c>
      <c r="I8" s="18" t="n">
        <v>471.31464999</v>
      </c>
      <c r="J8" s="20" t="n">
        <v>5.15726099</v>
      </c>
      <c r="K8" s="18" t="n">
        <v>461.72942653</v>
      </c>
      <c r="L8" s="20" t="n">
        <v>6.55043166</v>
      </c>
      <c r="M8" s="18" t="n">
        <v>450.42871738</v>
      </c>
      <c r="N8" s="20" t="n">
        <v>7.392369</v>
      </c>
      <c r="O8" s="18" t="n">
        <v>431.33135579</v>
      </c>
      <c r="P8" s="20" t="n">
        <v>28.63360248</v>
      </c>
      <c r="Q8" s="18" t="s">
        <v>182</v>
      </c>
      <c r="R8" s="20" t="s">
        <v>182</v>
      </c>
      <c r="S8" s="18" t="n">
        <v>301.63126691</v>
      </c>
      <c r="T8" s="20" t="n">
        <v>25.14921031</v>
      </c>
      <c r="U8" s="18" t="s">
        <v>182</v>
      </c>
      <c r="V8" s="20" t="s">
        <v>182</v>
      </c>
      <c r="W8" s="18" t="n">
        <v>424.96425777</v>
      </c>
      <c r="X8" s="20" t="n">
        <v>5.84647419</v>
      </c>
    </row>
    <row r="9" spans="1:24">
      <c r="A9" s="15" t="s">
        <v>184</v>
      </c>
      <c r="B9" s="17" t="n">
        <v>9651</v>
      </c>
      <c r="C9" s="18">
        <f>(568.0/B9*100)</f>
        <v/>
      </c>
      <c r="D9" s="19" t="n">
        <v>9083</v>
      </c>
      <c r="E9" s="18" t="n">
        <v>534.12224143</v>
      </c>
      <c r="F9" s="20" t="n">
        <v>2.4089917</v>
      </c>
      <c r="G9" s="18" t="n">
        <v>525.43562636</v>
      </c>
      <c r="H9" s="20" t="n">
        <v>3.53438719</v>
      </c>
      <c r="I9" s="18" t="n">
        <v>486.60296144</v>
      </c>
      <c r="J9" s="20" t="n">
        <v>5.23348547</v>
      </c>
      <c r="K9" s="18" t="n">
        <v>474.79643775</v>
      </c>
      <c r="L9" s="20" t="n">
        <v>5.31496853</v>
      </c>
      <c r="M9" s="18" t="n">
        <v>451.56753089</v>
      </c>
      <c r="N9" s="20" t="n">
        <v>5.68144229</v>
      </c>
      <c r="O9" s="18" t="n">
        <v>434.12804464</v>
      </c>
      <c r="P9" s="20" t="n">
        <v>42.04427122</v>
      </c>
      <c r="Q9" s="18" t="s">
        <v>182</v>
      </c>
      <c r="R9" s="20" t="s">
        <v>182</v>
      </c>
      <c r="S9" s="18" t="n">
        <v>357.98454354</v>
      </c>
      <c r="T9" s="20" t="n">
        <v>11.51846445</v>
      </c>
      <c r="U9" s="18" t="s">
        <v>182</v>
      </c>
      <c r="V9" s="20" t="s">
        <v>182</v>
      </c>
      <c r="W9" s="18" t="n">
        <v>430.23686124</v>
      </c>
      <c r="X9" s="20" t="n">
        <v>4.91702327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(125.0/B11*100)</f>
        <v/>
      </c>
      <c r="D11" s="19" t="n">
        <v>6928</v>
      </c>
      <c r="E11" s="18" t="n">
        <v>436.76424633</v>
      </c>
      <c r="F11" s="20" t="n">
        <v>3.21016883</v>
      </c>
      <c r="G11" s="18" t="n">
        <v>430.49247336</v>
      </c>
      <c r="H11" s="20" t="n">
        <v>3.87004528</v>
      </c>
      <c r="I11" s="18" t="n">
        <v>414.0127321</v>
      </c>
      <c r="J11" s="20" t="n">
        <v>4.67589768</v>
      </c>
      <c r="K11" s="18" t="n">
        <v>404.03618063</v>
      </c>
      <c r="L11" s="20" t="n">
        <v>5.68563591</v>
      </c>
      <c r="M11" s="18" t="n">
        <v>394.20516581</v>
      </c>
      <c r="N11" s="20" t="n">
        <v>7.25026113</v>
      </c>
      <c r="O11" s="18" t="n">
        <v>327.62067624</v>
      </c>
      <c r="P11" s="20" t="n">
        <v>23.85874784</v>
      </c>
      <c r="Q11" s="18" t="s">
        <v>182</v>
      </c>
      <c r="R11" s="20" t="s">
        <v>182</v>
      </c>
      <c r="S11" s="18" t="s">
        <v>182</v>
      </c>
      <c r="T11" s="20" t="s">
        <v>182</v>
      </c>
      <c r="U11" s="18" t="s">
        <v>182</v>
      </c>
      <c r="V11" s="20" t="s">
        <v>182</v>
      </c>
      <c r="W11" s="18" t="n">
        <v>382.789313</v>
      </c>
      <c r="X11" s="20" t="n">
        <v>6.59391909</v>
      </c>
    </row>
    <row r="12" spans="1:24">
      <c r="A12" s="15" t="s">
        <v>187</v>
      </c>
      <c r="B12" s="17" t="n">
        <v>6894</v>
      </c>
      <c r="C12" s="18">
        <f>(127.0/B12*100)</f>
        <v/>
      </c>
      <c r="D12" s="19" t="n">
        <v>6767</v>
      </c>
      <c r="E12" s="18" t="n">
        <v>514.29897764</v>
      </c>
      <c r="F12" s="20" t="n">
        <v>2.29019071</v>
      </c>
      <c r="G12" s="18" t="n">
        <v>506.91426138</v>
      </c>
      <c r="H12" s="20" t="n">
        <v>3.33491879</v>
      </c>
      <c r="I12" s="18" t="n">
        <v>475.38672551</v>
      </c>
      <c r="J12" s="20" t="n">
        <v>4.24921266</v>
      </c>
      <c r="K12" s="18" t="n">
        <v>467.62499686</v>
      </c>
      <c r="L12" s="20" t="n">
        <v>5.94976657</v>
      </c>
      <c r="M12" s="18" t="n">
        <v>453.57418496</v>
      </c>
      <c r="N12" s="20" t="n">
        <v>6.42520585</v>
      </c>
      <c r="O12" s="18" t="n">
        <v>428.30653466</v>
      </c>
      <c r="P12" s="20" t="n">
        <v>25.45177241</v>
      </c>
      <c r="Q12" s="18" t="s">
        <v>182</v>
      </c>
      <c r="R12" s="20" t="s">
        <v>182</v>
      </c>
      <c r="S12" s="18" t="n">
        <v>340.98506961</v>
      </c>
      <c r="T12" s="20" t="n">
        <v>12.52444664</v>
      </c>
      <c r="U12" s="18" t="s">
        <v>182</v>
      </c>
      <c r="V12" s="20" t="s">
        <v>182</v>
      </c>
      <c r="W12" s="18" t="n">
        <v>422.7226051</v>
      </c>
      <c r="X12" s="20" t="n">
        <v>5.82686025</v>
      </c>
    </row>
    <row r="13" spans="1:24">
      <c r="A13" s="15" t="s">
        <v>188</v>
      </c>
      <c r="B13" s="17" t="n">
        <v>7161</v>
      </c>
      <c r="C13" s="18">
        <f>(329.0/B13*100)</f>
        <v/>
      </c>
      <c r="D13" s="19" t="n">
        <v>6832</v>
      </c>
      <c r="E13" s="18" t="n">
        <v>528.25738595</v>
      </c>
      <c r="F13" s="20" t="n">
        <v>2.7037735</v>
      </c>
      <c r="G13" s="18" t="n">
        <v>532.16280382</v>
      </c>
      <c r="H13" s="20" t="n">
        <v>3.18311263</v>
      </c>
      <c r="I13" s="18" t="n">
        <v>496.71421834</v>
      </c>
      <c r="J13" s="20" t="n">
        <v>4.30970697</v>
      </c>
      <c r="K13" s="18" t="n">
        <v>489.57719295</v>
      </c>
      <c r="L13" s="20" t="n">
        <v>6.15805668</v>
      </c>
      <c r="M13" s="18" t="n">
        <v>477.43199523</v>
      </c>
      <c r="N13" s="20" t="n">
        <v>7.35155796</v>
      </c>
      <c r="O13" s="18" t="n">
        <v>403.46505939</v>
      </c>
      <c r="P13" s="20" t="n">
        <v>16.7949963</v>
      </c>
      <c r="Q13" s="18" t="s">
        <v>182</v>
      </c>
      <c r="R13" s="20" t="s">
        <v>182</v>
      </c>
      <c r="S13" s="18" t="n">
        <v>447.51533769</v>
      </c>
      <c r="T13" s="20" t="n">
        <v>5.97365007</v>
      </c>
      <c r="U13" s="18" t="s">
        <v>182</v>
      </c>
      <c r="V13" s="20" t="s">
        <v>182</v>
      </c>
      <c r="W13" s="18" t="n">
        <v>434.55068882</v>
      </c>
      <c r="X13" s="20" t="n">
        <v>5.08134113</v>
      </c>
    </row>
    <row r="14" spans="1:24">
      <c r="A14" s="15" t="s">
        <v>189</v>
      </c>
      <c r="B14" s="17" t="n">
        <v>5587</v>
      </c>
      <c r="C14" s="18">
        <f>(197.0/B14*100)</f>
        <v/>
      </c>
      <c r="D14" s="19" t="n">
        <v>5390</v>
      </c>
      <c r="E14" s="18" t="n">
        <v>535.27548604</v>
      </c>
      <c r="F14" s="20" t="n">
        <v>2.24779029</v>
      </c>
      <c r="G14" s="18" t="n">
        <v>533.03945641</v>
      </c>
      <c r="H14" s="20" t="n">
        <v>3.4181776</v>
      </c>
      <c r="I14" s="18" t="n">
        <v>493.93163837</v>
      </c>
      <c r="J14" s="20" t="n">
        <v>4.08690731</v>
      </c>
      <c r="K14" s="18" t="n">
        <v>484.00132497</v>
      </c>
      <c r="L14" s="20" t="n">
        <v>5.09829719</v>
      </c>
      <c r="M14" s="18" t="n">
        <v>467.09195552</v>
      </c>
      <c r="N14" s="20" t="n">
        <v>6.13952632</v>
      </c>
      <c r="O14" s="18" t="n">
        <v>422.7798821</v>
      </c>
      <c r="P14" s="20" t="n">
        <v>14.90176457</v>
      </c>
      <c r="Q14" s="18" t="s">
        <v>182</v>
      </c>
      <c r="R14" s="20" t="s">
        <v>182</v>
      </c>
      <c r="S14" s="18" t="s">
        <v>182</v>
      </c>
      <c r="T14" s="20" t="s">
        <v>182</v>
      </c>
      <c r="U14" s="18" t="s">
        <v>182</v>
      </c>
      <c r="V14" s="20" t="s">
        <v>182</v>
      </c>
      <c r="W14" s="18" t="n">
        <v>460.25927821</v>
      </c>
      <c r="X14" s="20" t="n">
        <v>8.75591812</v>
      </c>
    </row>
    <row r="15" spans="1:24">
      <c r="A15" s="15" t="s">
        <v>190</v>
      </c>
      <c r="B15" s="17" t="n">
        <v>5882</v>
      </c>
      <c r="C15" s="18">
        <f>(151.0/B15*100)</f>
        <v/>
      </c>
      <c r="D15" s="19" t="n">
        <v>5731</v>
      </c>
      <c r="E15" s="18" t="n">
        <v>523.05347806</v>
      </c>
      <c r="F15" s="20" t="n">
        <v>2.27480831</v>
      </c>
      <c r="G15" s="18" t="n">
        <v>516.7826859100001</v>
      </c>
      <c r="H15" s="20" t="n">
        <v>3.86499783</v>
      </c>
      <c r="I15" s="18" t="n">
        <v>479.06721905</v>
      </c>
      <c r="J15" s="20" t="n">
        <v>4.71237795</v>
      </c>
      <c r="K15" s="18" t="n">
        <v>452.79078139</v>
      </c>
      <c r="L15" s="20" t="n">
        <v>9.44346393</v>
      </c>
      <c r="M15" s="18" t="n">
        <v>474.59865477</v>
      </c>
      <c r="N15" s="20" t="n">
        <v>9.24466543</v>
      </c>
      <c r="O15" s="18" t="n">
        <v>390.64671061</v>
      </c>
      <c r="P15" s="20" t="n">
        <v>25.21597104</v>
      </c>
      <c r="Q15" s="18" t="s">
        <v>182</v>
      </c>
      <c r="R15" s="20" t="s">
        <v>182</v>
      </c>
      <c r="S15" s="18" t="n">
        <v>368.85220715</v>
      </c>
      <c r="T15" s="20" t="n">
        <v>14.5875493</v>
      </c>
      <c r="U15" s="18" t="s">
        <v>182</v>
      </c>
      <c r="V15" s="20" t="s">
        <v>182</v>
      </c>
      <c r="W15" s="18" t="n">
        <v>453.62606771</v>
      </c>
      <c r="X15" s="20" t="n">
        <v>6.33342345</v>
      </c>
    </row>
    <row r="16" spans="1:24">
      <c r="A16" s="15" t="s">
        <v>191</v>
      </c>
      <c r="B16" s="17" t="n">
        <v>6108</v>
      </c>
      <c r="C16" s="18">
        <f>(264.0/B16*100)</f>
        <v/>
      </c>
      <c r="D16" s="19" t="n">
        <v>5844</v>
      </c>
      <c r="E16" s="18" t="n">
        <v>518.47513388</v>
      </c>
      <c r="F16" s="20" t="n">
        <v>2.32356681</v>
      </c>
      <c r="G16" s="18" t="n">
        <v>510.55817262</v>
      </c>
      <c r="H16" s="20" t="n">
        <v>4.93243874</v>
      </c>
      <c r="I16" s="18" t="n">
        <v>477.92289129</v>
      </c>
      <c r="J16" s="20" t="n">
        <v>5.29567872</v>
      </c>
      <c r="K16" s="18" t="n">
        <v>446.79521247</v>
      </c>
      <c r="L16" s="20" t="n">
        <v>6.80652584</v>
      </c>
      <c r="M16" s="18" t="n">
        <v>438.75472186</v>
      </c>
      <c r="N16" s="20" t="n">
        <v>7.3929308</v>
      </c>
      <c r="O16" s="18" t="n">
        <v>357.17090442</v>
      </c>
      <c r="P16" s="20" t="n">
        <v>17.03892866</v>
      </c>
      <c r="Q16" s="18" t="s">
        <v>182</v>
      </c>
      <c r="R16" s="20" t="s">
        <v>182</v>
      </c>
      <c r="S16" s="18" t="s">
        <v>182</v>
      </c>
      <c r="T16" s="20" t="s">
        <v>182</v>
      </c>
      <c r="U16" s="18" t="s">
        <v>182</v>
      </c>
      <c r="V16" s="20" t="s">
        <v>182</v>
      </c>
      <c r="W16" s="18" t="n">
        <v>412.70621177</v>
      </c>
      <c r="X16" s="20" t="n">
        <v>5.96569548</v>
      </c>
    </row>
    <row r="17" spans="1:24">
      <c r="A17" s="15" t="s">
        <v>192</v>
      </c>
      <c r="B17" s="17" t="n">
        <v>6504</v>
      </c>
      <c r="C17" s="18">
        <f>(794.0/B17*100)</f>
        <v/>
      </c>
      <c r="D17" s="19" t="n">
        <v>5710</v>
      </c>
      <c r="E17" s="18" t="n">
        <v>527.09984817</v>
      </c>
      <c r="F17" s="20" t="n">
        <v>2.62860441</v>
      </c>
      <c r="G17" s="18" t="n">
        <v>502.63398989</v>
      </c>
      <c r="H17" s="20" t="n">
        <v>4.36839204</v>
      </c>
      <c r="I17" s="18" t="n">
        <v>466.47295088</v>
      </c>
      <c r="J17" s="20" t="n">
        <v>6.93726</v>
      </c>
      <c r="K17" s="18" t="n">
        <v>464.18341019</v>
      </c>
      <c r="L17" s="20" t="n">
        <v>9.01254104</v>
      </c>
      <c r="M17" s="18" t="n">
        <v>437.83095386</v>
      </c>
      <c r="N17" s="20" t="n">
        <v>14.22320139</v>
      </c>
      <c r="O17" s="18" t="s">
        <v>182</v>
      </c>
      <c r="P17" s="20" t="s">
        <v>182</v>
      </c>
      <c r="Q17" s="18" t="s">
        <v>182</v>
      </c>
      <c r="R17" s="20" t="s">
        <v>182</v>
      </c>
      <c r="S17" s="18" t="n">
        <v>362.96139732</v>
      </c>
      <c r="T17" s="20" t="n">
        <v>12.64520278</v>
      </c>
      <c r="U17" s="18" t="s">
        <v>182</v>
      </c>
      <c r="V17" s="20" t="s">
        <v>182</v>
      </c>
      <c r="W17" s="18" t="n">
        <v>447.24977463</v>
      </c>
      <c r="X17" s="20" t="n">
        <v>7.93745057</v>
      </c>
    </row>
    <row r="18" spans="1:24">
      <c r="A18" s="15" t="s">
        <v>193</v>
      </c>
      <c r="B18" s="17" t="n">
        <v>5532</v>
      </c>
      <c r="C18" s="18">
        <f>(40.0/B18*100)</f>
        <v/>
      </c>
      <c r="D18" s="19" t="n">
        <v>5492</v>
      </c>
      <c r="E18" s="18" t="n">
        <v>480.3800021</v>
      </c>
      <c r="F18" s="20" t="n">
        <v>3.28402083</v>
      </c>
      <c r="G18" s="18" t="n">
        <v>455.94169667</v>
      </c>
      <c r="H18" s="20" t="n">
        <v>5.43727931</v>
      </c>
      <c r="I18" s="18" t="n">
        <v>434.86434944</v>
      </c>
      <c r="J18" s="20" t="n">
        <v>5.43173317</v>
      </c>
      <c r="K18" s="18" t="n">
        <v>427.38060431</v>
      </c>
      <c r="L18" s="20" t="n">
        <v>5.77158101</v>
      </c>
      <c r="M18" s="18" t="n">
        <v>422.14958826</v>
      </c>
      <c r="N18" s="20" t="n">
        <v>6.54615303</v>
      </c>
      <c r="O18" s="18" t="n">
        <v>358.73236946</v>
      </c>
      <c r="P18" s="20" t="n">
        <v>16.39771243</v>
      </c>
      <c r="Q18" s="18" t="s">
        <v>182</v>
      </c>
      <c r="R18" s="20" t="s">
        <v>182</v>
      </c>
      <c r="S18" s="18" t="s">
        <v>182</v>
      </c>
      <c r="T18" s="20" t="s">
        <v>182</v>
      </c>
      <c r="U18" s="18" t="s">
        <v>182</v>
      </c>
      <c r="V18" s="20" t="s">
        <v>182</v>
      </c>
      <c r="W18" s="18" t="n">
        <v>396.55123377</v>
      </c>
      <c r="X18" s="20" t="n">
        <v>6.46515866</v>
      </c>
    </row>
    <row r="19" spans="1:24">
      <c r="A19" s="15" t="s">
        <v>194</v>
      </c>
      <c r="B19" s="17" t="n">
        <v>5658</v>
      </c>
      <c r="C19" s="18">
        <f>(154.0/B19*100)</f>
        <v/>
      </c>
      <c r="D19" s="19" t="n">
        <v>5504</v>
      </c>
      <c r="E19" s="18" t="n">
        <v>500.9712954</v>
      </c>
      <c r="F19" s="20" t="n">
        <v>3.03148884</v>
      </c>
      <c r="G19" s="18" t="n">
        <v>490.43437468</v>
      </c>
      <c r="H19" s="20" t="n">
        <v>4.41359525</v>
      </c>
      <c r="I19" s="18" t="n">
        <v>460.45658934</v>
      </c>
      <c r="J19" s="20" t="n">
        <v>4.11393596</v>
      </c>
      <c r="K19" s="18" t="n">
        <v>446.98761979</v>
      </c>
      <c r="L19" s="20" t="n">
        <v>5.90958704</v>
      </c>
      <c r="M19" s="18" t="n">
        <v>435.82170451</v>
      </c>
      <c r="N19" s="20" t="n">
        <v>6.77203954</v>
      </c>
      <c r="O19" s="18" t="n">
        <v>385.76858232</v>
      </c>
      <c r="P19" s="20" t="n">
        <v>18.33358349</v>
      </c>
      <c r="Q19" s="18" t="s">
        <v>182</v>
      </c>
      <c r="R19" s="20" t="s">
        <v>182</v>
      </c>
      <c r="S19" s="18" t="s">
        <v>182</v>
      </c>
      <c r="T19" s="20" t="s">
        <v>182</v>
      </c>
      <c r="U19" s="18" t="s">
        <v>182</v>
      </c>
      <c r="V19" s="20" t="s">
        <v>182</v>
      </c>
      <c r="W19" s="18" t="n">
        <v>397.69481081</v>
      </c>
      <c r="X19" s="20" t="n">
        <v>7.08574868</v>
      </c>
    </row>
    <row r="20" spans="1:24">
      <c r="A20" s="15" t="s">
        <v>195</v>
      </c>
      <c r="B20" s="17" t="n">
        <v>3371</v>
      </c>
      <c r="C20" s="18">
        <f>(81.0/B20*100)</f>
        <v/>
      </c>
      <c r="D20" s="19" t="n">
        <v>3290</v>
      </c>
      <c r="E20" s="18" t="n">
        <v>505.16987014</v>
      </c>
      <c r="F20" s="20" t="n">
        <v>2.57503272</v>
      </c>
      <c r="G20" s="18" t="n">
        <v>499.40734549</v>
      </c>
      <c r="H20" s="20" t="n">
        <v>3.60302443</v>
      </c>
      <c r="I20" s="18" t="n">
        <v>465.90732768</v>
      </c>
      <c r="J20" s="20" t="n">
        <v>5.46262908</v>
      </c>
      <c r="K20" s="18" t="n">
        <v>451.73617553</v>
      </c>
      <c r="L20" s="20" t="n">
        <v>7.953843</v>
      </c>
      <c r="M20" s="18" t="n">
        <v>435.63463487</v>
      </c>
      <c r="N20" s="20" t="n">
        <v>11.567167</v>
      </c>
      <c r="O20" s="18" t="s">
        <v>182</v>
      </c>
      <c r="P20" s="20" t="s">
        <v>182</v>
      </c>
      <c r="Q20" s="18" t="s">
        <v>182</v>
      </c>
      <c r="R20" s="20" t="s">
        <v>182</v>
      </c>
      <c r="S20" s="18" t="s">
        <v>182</v>
      </c>
      <c r="T20" s="20" t="s">
        <v>182</v>
      </c>
      <c r="U20" s="18" t="s">
        <v>182</v>
      </c>
      <c r="V20" s="20" t="s">
        <v>182</v>
      </c>
      <c r="W20" s="18" t="n">
        <v>426.92127973</v>
      </c>
      <c r="X20" s="20" t="n">
        <v>9.076398019999999</v>
      </c>
    </row>
    <row r="21" spans="1:24">
      <c r="A21" s="15" t="s">
        <v>196</v>
      </c>
      <c r="B21" s="17" t="n">
        <v>5741</v>
      </c>
      <c r="C21" s="18">
        <f>(81.0/B21*100)</f>
        <v/>
      </c>
      <c r="D21" s="19" t="n">
        <v>5660</v>
      </c>
      <c r="E21" s="18" t="n">
        <v>508.54080912</v>
      </c>
      <c r="F21" s="20" t="n">
        <v>2.19155251</v>
      </c>
      <c r="G21" s="18" t="n">
        <v>515.66680315</v>
      </c>
      <c r="H21" s="20" t="n">
        <v>2.84521184</v>
      </c>
      <c r="I21" s="18" t="n">
        <v>490.84420848</v>
      </c>
      <c r="J21" s="20" t="n">
        <v>4.63555349</v>
      </c>
      <c r="K21" s="18" t="n">
        <v>475.86094857</v>
      </c>
      <c r="L21" s="20" t="n">
        <v>7.03481756</v>
      </c>
      <c r="M21" s="18" t="n">
        <v>424.5327684</v>
      </c>
      <c r="N21" s="20" t="n">
        <v>8.747322280000001</v>
      </c>
      <c r="O21" s="18" t="n">
        <v>424.8487347</v>
      </c>
      <c r="P21" s="20" t="n">
        <v>29.04056888</v>
      </c>
      <c r="Q21" s="18" t="s">
        <v>182</v>
      </c>
      <c r="R21" s="20" t="s">
        <v>182</v>
      </c>
      <c r="S21" s="18" t="s">
        <v>182</v>
      </c>
      <c r="T21" s="20" t="s">
        <v>182</v>
      </c>
      <c r="U21" s="18" t="s">
        <v>182</v>
      </c>
      <c r="V21" s="20" t="s">
        <v>182</v>
      </c>
      <c r="W21" s="18" t="n">
        <v>454.80760322</v>
      </c>
      <c r="X21" s="20" t="n">
        <v>7.72300417</v>
      </c>
    </row>
    <row r="22" spans="1:24">
      <c r="A22" s="15" t="s">
        <v>197</v>
      </c>
      <c r="B22" s="17" t="n">
        <v>6598</v>
      </c>
      <c r="C22" s="18">
        <f>(102.0/B22*100)</f>
        <v/>
      </c>
      <c r="D22" s="19" t="n">
        <v>6496</v>
      </c>
      <c r="E22" s="18" t="n">
        <v>508.08348991</v>
      </c>
      <c r="F22" s="20" t="n">
        <v>4.80284214</v>
      </c>
      <c r="G22" s="18" t="n">
        <v>486.10523913</v>
      </c>
      <c r="H22" s="20" t="n">
        <v>4.3367529</v>
      </c>
      <c r="I22" s="18" t="n">
        <v>444.31349839</v>
      </c>
      <c r="J22" s="20" t="n">
        <v>5.53136228</v>
      </c>
      <c r="K22" s="18" t="n">
        <v>440.82354018</v>
      </c>
      <c r="L22" s="20" t="n">
        <v>5.88285545</v>
      </c>
      <c r="M22" s="18" t="n">
        <v>434.18661218</v>
      </c>
      <c r="N22" s="20" t="n">
        <v>7.29401459</v>
      </c>
      <c r="O22" s="18" t="n">
        <v>353.48150344</v>
      </c>
      <c r="P22" s="20" t="n">
        <v>10.04320883</v>
      </c>
      <c r="Q22" s="18" t="s">
        <v>182</v>
      </c>
      <c r="R22" s="20" t="s">
        <v>182</v>
      </c>
      <c r="S22" s="18" t="n">
        <v>465.3184081</v>
      </c>
      <c r="T22" s="20" t="n">
        <v>9.52311205</v>
      </c>
      <c r="U22" s="18" t="s">
        <v>182</v>
      </c>
      <c r="V22" s="20" t="s">
        <v>182</v>
      </c>
      <c r="W22" s="18" t="n">
        <v>388.86984508</v>
      </c>
      <c r="X22" s="20" t="n">
        <v>7.33654154</v>
      </c>
    </row>
    <row r="23" spans="1:24">
      <c r="A23" s="15" t="s">
        <v>198</v>
      </c>
      <c r="B23" s="17" t="n">
        <v>11583</v>
      </c>
      <c r="C23" s="18">
        <f>(522.0/B23*100)</f>
        <v/>
      </c>
      <c r="D23" s="19" t="n">
        <v>11061</v>
      </c>
      <c r="E23" s="18" t="n">
        <v>506.55327286</v>
      </c>
      <c r="F23" s="20" t="n">
        <v>2.93583557</v>
      </c>
      <c r="G23" s="18" t="n">
        <v>514.64623104</v>
      </c>
      <c r="H23" s="20" t="n">
        <v>4.45461426</v>
      </c>
      <c r="I23" s="18" t="n">
        <v>473.10525437</v>
      </c>
      <c r="J23" s="20" t="n">
        <v>5.67010231</v>
      </c>
      <c r="K23" s="18" t="n">
        <v>452.84703122</v>
      </c>
      <c r="L23" s="20" t="n">
        <v>6.33941922</v>
      </c>
      <c r="M23" s="18" t="n">
        <v>450.82432967</v>
      </c>
      <c r="N23" s="20" t="n">
        <v>9.07730701</v>
      </c>
      <c r="O23" s="18" t="n">
        <v>458.71026959</v>
      </c>
      <c r="P23" s="20" t="n">
        <v>19.55759787</v>
      </c>
      <c r="Q23" s="18" t="s">
        <v>182</v>
      </c>
      <c r="R23" s="20" t="s">
        <v>182</v>
      </c>
      <c r="S23" s="18" t="s">
        <v>182</v>
      </c>
      <c r="T23" s="20" t="s">
        <v>182</v>
      </c>
      <c r="U23" s="18" t="s">
        <v>182</v>
      </c>
      <c r="V23" s="20" t="s">
        <v>182</v>
      </c>
      <c r="W23" s="18" t="n">
        <v>434.14604882</v>
      </c>
      <c r="X23" s="20" t="n">
        <v>5.83941</v>
      </c>
    </row>
    <row r="24" spans="1:24">
      <c r="A24" s="15" t="s">
        <v>199</v>
      </c>
      <c r="B24" s="17" t="n">
        <v>6647</v>
      </c>
      <c r="C24" s="18">
        <f>(20.0/B24*100)</f>
        <v/>
      </c>
      <c r="D24" s="19" t="n">
        <v>6627</v>
      </c>
      <c r="E24" s="18" t="n">
        <v>535.12050399</v>
      </c>
      <c r="F24" s="20" t="n">
        <v>2.86969707</v>
      </c>
      <c r="G24" s="18" t="n">
        <v>546.1504547</v>
      </c>
      <c r="H24" s="20" t="n">
        <v>4.81846987</v>
      </c>
      <c r="I24" s="18" t="n">
        <v>520.57661677</v>
      </c>
      <c r="J24" s="20" t="n">
        <v>8.04861038</v>
      </c>
      <c r="K24" s="18" t="n">
        <v>497.00287411</v>
      </c>
      <c r="L24" s="20" t="n">
        <v>15.245332</v>
      </c>
      <c r="M24" s="18" t="n">
        <v>499.45145951</v>
      </c>
      <c r="N24" s="20" t="n">
        <v>13.71867158</v>
      </c>
      <c r="O24" s="18" t="n">
        <v>437.355754</v>
      </c>
      <c r="P24" s="20" t="n">
        <v>17.09724105</v>
      </c>
      <c r="Q24" s="18" t="s">
        <v>182</v>
      </c>
      <c r="R24" s="20" t="s">
        <v>182</v>
      </c>
      <c r="S24" s="18" t="s">
        <v>182</v>
      </c>
      <c r="T24" s="20" t="s">
        <v>182</v>
      </c>
      <c r="U24" s="18" t="s">
        <v>182</v>
      </c>
      <c r="V24" s="20" t="s">
        <v>182</v>
      </c>
      <c r="W24" s="18" t="n">
        <v>443.42579947</v>
      </c>
      <c r="X24" s="20" t="n">
        <v>12.94918763</v>
      </c>
    </row>
    <row r="25" spans="1:24">
      <c r="A25" s="15" t="s">
        <v>200</v>
      </c>
      <c r="B25" s="17" t="n">
        <v>5581</v>
      </c>
      <c r="C25" s="18">
        <f>(28.0/B25*100)</f>
        <v/>
      </c>
      <c r="D25" s="19" t="n">
        <v>5553</v>
      </c>
      <c r="E25" s="18" t="n">
        <v>528.69923887</v>
      </c>
      <c r="F25" s="20" t="n">
        <v>4.09490262</v>
      </c>
      <c r="G25" s="18" t="n">
        <v>528.53445214</v>
      </c>
      <c r="H25" s="20" t="n">
        <v>4.33278128</v>
      </c>
      <c r="I25" s="18" t="n">
        <v>507.70802851</v>
      </c>
      <c r="J25" s="20" t="n">
        <v>5.71296193</v>
      </c>
      <c r="K25" s="18" t="n">
        <v>515.54589057</v>
      </c>
      <c r="L25" s="20" t="n">
        <v>9.248596089999999</v>
      </c>
      <c r="M25" s="18" t="n">
        <v>500.17037219</v>
      </c>
      <c r="N25" s="20" t="n">
        <v>17.73790937</v>
      </c>
      <c r="O25" s="18" t="n">
        <v>392.05635972</v>
      </c>
      <c r="P25" s="20" t="n">
        <v>35.90323828</v>
      </c>
      <c r="Q25" s="18" t="s">
        <v>182</v>
      </c>
      <c r="R25" s="20" t="s">
        <v>182</v>
      </c>
      <c r="S25" s="18" t="s">
        <v>182</v>
      </c>
      <c r="T25" s="20" t="s">
        <v>182</v>
      </c>
      <c r="U25" s="18" t="s">
        <v>182</v>
      </c>
      <c r="V25" s="20" t="s">
        <v>182</v>
      </c>
      <c r="W25" s="18" t="n">
        <v>450.57372415</v>
      </c>
      <c r="X25" s="20" t="n">
        <v>20.23345333</v>
      </c>
    </row>
    <row r="26" spans="1:24">
      <c r="A26" s="15" t="s">
        <v>201</v>
      </c>
      <c r="B26" s="17" t="n">
        <v>4869</v>
      </c>
      <c r="C26" s="18">
        <f>(102.0/B26*100)</f>
        <v/>
      </c>
      <c r="D26" s="19" t="n">
        <v>4767</v>
      </c>
      <c r="E26" s="18" t="n">
        <v>500.37625159</v>
      </c>
      <c r="F26" s="20" t="n">
        <v>2.58682314</v>
      </c>
      <c r="G26" s="18" t="n">
        <v>488.03453124</v>
      </c>
      <c r="H26" s="20" t="n">
        <v>3.76075405</v>
      </c>
      <c r="I26" s="18" t="n">
        <v>470.38904451</v>
      </c>
      <c r="J26" s="20" t="n">
        <v>3.46931422</v>
      </c>
      <c r="K26" s="18" t="n">
        <v>454.76335559</v>
      </c>
      <c r="L26" s="20" t="n">
        <v>3.85784664</v>
      </c>
      <c r="M26" s="18" t="n">
        <v>448.46700522</v>
      </c>
      <c r="N26" s="20" t="n">
        <v>5.52373393</v>
      </c>
      <c r="O26" s="18" t="s">
        <v>182</v>
      </c>
      <c r="P26" s="20" t="s">
        <v>182</v>
      </c>
      <c r="Q26" s="18" t="s">
        <v>182</v>
      </c>
      <c r="R26" s="20" t="s">
        <v>182</v>
      </c>
      <c r="S26" s="18" t="s">
        <v>182</v>
      </c>
      <c r="T26" s="20" t="s">
        <v>182</v>
      </c>
      <c r="U26" s="18" t="s">
        <v>182</v>
      </c>
      <c r="V26" s="20" t="s">
        <v>182</v>
      </c>
      <c r="W26" s="18" t="n">
        <v>432.58521542</v>
      </c>
      <c r="X26" s="20" t="n">
        <v>8.30090384</v>
      </c>
    </row>
    <row r="27" spans="1:24">
      <c r="A27" s="15" t="s">
        <v>202</v>
      </c>
      <c r="B27" s="17" t="n">
        <v>5299</v>
      </c>
      <c r="C27" s="18">
        <f>(186.0/B27*100)</f>
        <v/>
      </c>
      <c r="D27" s="19" t="n">
        <v>5113</v>
      </c>
      <c r="E27" s="18" t="n">
        <v>514.74586597</v>
      </c>
      <c r="F27" s="20" t="n">
        <v>2.212866</v>
      </c>
      <c r="G27" s="18" t="n">
        <v>497.4298822</v>
      </c>
      <c r="H27" s="20" t="n">
        <v>3.460691</v>
      </c>
      <c r="I27" s="18" t="n">
        <v>463.10701679</v>
      </c>
      <c r="J27" s="20" t="n">
        <v>4.09594122</v>
      </c>
      <c r="K27" s="18" t="n">
        <v>450.23419421</v>
      </c>
      <c r="L27" s="20" t="n">
        <v>5.3400203</v>
      </c>
      <c r="M27" s="18" t="n">
        <v>437.87643995</v>
      </c>
      <c r="N27" s="20" t="n">
        <v>7.34602786</v>
      </c>
      <c r="O27" s="18" t="n">
        <v>433.74807221</v>
      </c>
      <c r="P27" s="20" t="n">
        <v>14.3856779</v>
      </c>
      <c r="Q27" s="18" t="s">
        <v>182</v>
      </c>
      <c r="R27" s="20" t="s">
        <v>182</v>
      </c>
      <c r="S27" s="18" t="s">
        <v>182</v>
      </c>
      <c r="T27" s="20" t="s">
        <v>182</v>
      </c>
      <c r="U27" s="18" t="s">
        <v>182</v>
      </c>
      <c r="V27" s="20" t="s">
        <v>182</v>
      </c>
      <c r="W27" s="18" t="n">
        <v>421.95686535</v>
      </c>
      <c r="X27" s="20" t="n">
        <v>4.05124902</v>
      </c>
    </row>
    <row r="28" spans="1:24">
      <c r="A28" s="15" t="s">
        <v>203</v>
      </c>
      <c r="B28" s="17" t="n">
        <v>7568</v>
      </c>
      <c r="C28" s="18">
        <f>(135.0/B28*100)</f>
        <v/>
      </c>
      <c r="D28" s="19" t="n">
        <v>7433</v>
      </c>
      <c r="E28" s="18" t="n">
        <v>413.37163997</v>
      </c>
      <c r="F28" s="20" t="n">
        <v>2.56850757</v>
      </c>
      <c r="G28" s="18" t="n">
        <v>428.64903496</v>
      </c>
      <c r="H28" s="20" t="n">
        <v>3.77440256</v>
      </c>
      <c r="I28" s="18" t="n">
        <v>406.94575142</v>
      </c>
      <c r="J28" s="20" t="n">
        <v>4.59393005</v>
      </c>
      <c r="K28" s="18" t="n">
        <v>390.82059818</v>
      </c>
      <c r="L28" s="20" t="n">
        <v>4.34188712</v>
      </c>
      <c r="M28" s="18" t="n">
        <v>393.90134233</v>
      </c>
      <c r="N28" s="20" t="n">
        <v>6.34052439</v>
      </c>
      <c r="O28" s="18" t="n">
        <v>331.61953229</v>
      </c>
      <c r="P28" s="20" t="n">
        <v>9.41278149</v>
      </c>
      <c r="Q28" s="18" t="s">
        <v>182</v>
      </c>
      <c r="R28" s="20" t="s">
        <v>182</v>
      </c>
      <c r="S28" s="18" t="s">
        <v>182</v>
      </c>
      <c r="T28" s="20" t="s">
        <v>182</v>
      </c>
      <c r="U28" s="18" t="s">
        <v>182</v>
      </c>
      <c r="V28" s="20" t="s">
        <v>182</v>
      </c>
      <c r="W28" s="18" t="n">
        <v>355.19570027</v>
      </c>
      <c r="X28" s="20" t="n">
        <v>8.08335061</v>
      </c>
    </row>
    <row r="29" spans="1:24">
      <c r="A29" s="15" t="s">
        <v>204</v>
      </c>
      <c r="B29" s="17" t="n">
        <v>5385</v>
      </c>
      <c r="C29" s="18">
        <f>(37.0/B29*100)</f>
        <v/>
      </c>
      <c r="D29" s="19" t="n">
        <v>5348</v>
      </c>
      <c r="E29" s="18" t="n">
        <v>530.59025162</v>
      </c>
      <c r="F29" s="20" t="n">
        <v>2.35840358</v>
      </c>
      <c r="G29" s="18" t="n">
        <v>525.02947075</v>
      </c>
      <c r="H29" s="20" t="n">
        <v>3.59885316</v>
      </c>
      <c r="I29" s="18" t="n">
        <v>490.01311529</v>
      </c>
      <c r="J29" s="20" t="n">
        <v>4.21990529</v>
      </c>
      <c r="K29" s="18" t="n">
        <v>489.27326644</v>
      </c>
      <c r="L29" s="20" t="n">
        <v>5.90266842</v>
      </c>
      <c r="M29" s="18" t="n">
        <v>474.16705899</v>
      </c>
      <c r="N29" s="20" t="n">
        <v>7.08954146</v>
      </c>
      <c r="O29" s="18" t="n">
        <v>388.67614524</v>
      </c>
      <c r="P29" s="20" t="n">
        <v>42.43001082</v>
      </c>
      <c r="Q29" s="18" t="s">
        <v>182</v>
      </c>
      <c r="R29" s="20" t="s">
        <v>182</v>
      </c>
      <c r="S29" s="18" t="n">
        <v>335.3902018</v>
      </c>
      <c r="T29" s="20" t="n">
        <v>12.1685767</v>
      </c>
      <c r="U29" s="18" t="s">
        <v>182</v>
      </c>
      <c r="V29" s="20" t="s">
        <v>182</v>
      </c>
      <c r="W29" s="18" t="n">
        <v>420.67545644</v>
      </c>
      <c r="X29" s="20" t="n">
        <v>10.97120064</v>
      </c>
    </row>
    <row r="30" spans="1:24">
      <c r="A30" s="15" t="s">
        <v>205</v>
      </c>
      <c r="B30" s="17" t="n">
        <v>4520</v>
      </c>
      <c r="C30" s="18">
        <f>(577.0/B30*100)</f>
        <v/>
      </c>
      <c r="D30" s="19" t="n">
        <v>3943</v>
      </c>
      <c r="E30" s="18" t="n">
        <v>516.58130694</v>
      </c>
      <c r="F30" s="20" t="n">
        <v>2.87895184</v>
      </c>
      <c r="G30" s="18" t="n">
        <v>513.42551946</v>
      </c>
      <c r="H30" s="20" t="n">
        <v>3.70990105</v>
      </c>
      <c r="I30" s="18" t="n">
        <v>473.22945238</v>
      </c>
      <c r="J30" s="20" t="n">
        <v>4.97279654</v>
      </c>
      <c r="K30" s="18" t="n">
        <v>461.33334402</v>
      </c>
      <c r="L30" s="20" t="n">
        <v>6.48682251</v>
      </c>
      <c r="M30" s="18" t="n">
        <v>451.81804105</v>
      </c>
      <c r="N30" s="20" t="n">
        <v>7.34106892</v>
      </c>
      <c r="O30" s="18" t="n">
        <v>416.62079913</v>
      </c>
      <c r="P30" s="20" t="n">
        <v>23.35845308</v>
      </c>
      <c r="Q30" s="18" t="s">
        <v>182</v>
      </c>
      <c r="R30" s="20" t="s">
        <v>182</v>
      </c>
      <c r="S30" s="18" t="s">
        <v>182</v>
      </c>
      <c r="T30" s="20" t="s">
        <v>182</v>
      </c>
      <c r="U30" s="18" t="s">
        <v>182</v>
      </c>
      <c r="V30" s="20" t="s">
        <v>182</v>
      </c>
      <c r="W30" s="18" t="n">
        <v>433.72919048</v>
      </c>
      <c r="X30" s="20" t="n">
        <v>7.10506437</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(17.0/B32*100)</f>
        <v/>
      </c>
      <c r="D32" s="19" t="n">
        <v>4461</v>
      </c>
      <c r="E32" s="18" t="n">
        <v>523.01333181</v>
      </c>
      <c r="F32" s="20" t="n">
        <v>2.8986294</v>
      </c>
      <c r="G32" s="18" t="n">
        <v>511.84919529</v>
      </c>
      <c r="H32" s="20" t="n">
        <v>3.48337322</v>
      </c>
      <c r="I32" s="18" t="n">
        <v>480.68557913</v>
      </c>
      <c r="J32" s="20" t="n">
        <v>4.07873507</v>
      </c>
      <c r="K32" s="18" t="n">
        <v>472.38250794</v>
      </c>
      <c r="L32" s="20" t="n">
        <v>5.06311218</v>
      </c>
      <c r="M32" s="18" t="n">
        <v>453.03599558</v>
      </c>
      <c r="N32" s="20" t="n">
        <v>5.67357</v>
      </c>
      <c r="O32" s="18" t="n">
        <v>459.37468581</v>
      </c>
      <c r="P32" s="20" t="n">
        <v>28.13902873</v>
      </c>
      <c r="Q32" s="18" t="s">
        <v>182</v>
      </c>
      <c r="R32" s="20" t="s">
        <v>182</v>
      </c>
      <c r="S32" s="18" t="s">
        <v>182</v>
      </c>
      <c r="T32" s="20" t="s">
        <v>182</v>
      </c>
      <c r="U32" s="18" t="s">
        <v>182</v>
      </c>
      <c r="V32" s="20" t="s">
        <v>182</v>
      </c>
      <c r="W32" s="18" t="n">
        <v>433.64003071</v>
      </c>
      <c r="X32" s="20" t="n">
        <v>9.953282639999999</v>
      </c>
    </row>
    <row r="33" spans="1:24">
      <c r="A33" s="15" t="s">
        <v>208</v>
      </c>
      <c r="B33" s="17" t="n">
        <v>7325</v>
      </c>
      <c r="C33" s="18">
        <f>(246.0/B33*100)</f>
        <v/>
      </c>
      <c r="D33" s="19" t="n">
        <v>7079</v>
      </c>
      <c r="E33" s="18" t="n">
        <v>511.97839132</v>
      </c>
      <c r="F33" s="20" t="n">
        <v>3.0103434</v>
      </c>
      <c r="G33" s="18" t="n">
        <v>503.25184969</v>
      </c>
      <c r="H33" s="20" t="n">
        <v>4.82658305</v>
      </c>
      <c r="I33" s="18" t="n">
        <v>469.5412437</v>
      </c>
      <c r="J33" s="20" t="n">
        <v>4.785436</v>
      </c>
      <c r="K33" s="18" t="n">
        <v>461.77225275</v>
      </c>
      <c r="L33" s="20" t="n">
        <v>7.39185043</v>
      </c>
      <c r="M33" s="18" t="n">
        <v>434.05925069</v>
      </c>
      <c r="N33" s="20" t="n">
        <v>6.17467597</v>
      </c>
      <c r="O33" s="18" t="n">
        <v>385.2957023</v>
      </c>
      <c r="P33" s="20" t="n">
        <v>29.52119482</v>
      </c>
      <c r="Q33" s="18" t="s">
        <v>182</v>
      </c>
      <c r="R33" s="20" t="s">
        <v>182</v>
      </c>
      <c r="S33" s="18" t="s">
        <v>182</v>
      </c>
      <c r="T33" s="20" t="s">
        <v>182</v>
      </c>
      <c r="U33" s="18" t="s">
        <v>182</v>
      </c>
      <c r="V33" s="20" t="s">
        <v>182</v>
      </c>
      <c r="W33" s="18" t="n">
        <v>426.67435834</v>
      </c>
      <c r="X33" s="20" t="n">
        <v>9.01480181</v>
      </c>
    </row>
    <row r="34" spans="1:24">
      <c r="A34" s="15" t="s">
        <v>209</v>
      </c>
      <c r="B34" s="17" t="n">
        <v>6350</v>
      </c>
      <c r="C34" s="18">
        <f>(87.0/B34*100)</f>
        <v/>
      </c>
      <c r="D34" s="19" t="n">
        <v>6263</v>
      </c>
      <c r="E34" s="18" t="n">
        <v>501.91278472</v>
      </c>
      <c r="F34" s="20" t="n">
        <v>2.91879115</v>
      </c>
      <c r="G34" s="18" t="n">
        <v>490.57859849</v>
      </c>
      <c r="H34" s="20" t="n">
        <v>3.87270849</v>
      </c>
      <c r="I34" s="18" t="n">
        <v>479.43718168</v>
      </c>
      <c r="J34" s="20" t="n">
        <v>4.21368804</v>
      </c>
      <c r="K34" s="18" t="n">
        <v>456.23216227</v>
      </c>
      <c r="L34" s="20" t="n">
        <v>5.25473536</v>
      </c>
      <c r="M34" s="18" t="n">
        <v>435.68756474</v>
      </c>
      <c r="N34" s="20" t="n">
        <v>5.48864912</v>
      </c>
      <c r="O34" s="18" t="n">
        <v>379.07328183</v>
      </c>
      <c r="P34" s="20" t="n">
        <v>14.0777645</v>
      </c>
      <c r="Q34" s="18" t="s">
        <v>182</v>
      </c>
      <c r="R34" s="20" t="s">
        <v>182</v>
      </c>
      <c r="S34" s="18" t="n">
        <v>336.51078337</v>
      </c>
      <c r="T34" s="20" t="n">
        <v>12.24828707</v>
      </c>
      <c r="U34" s="18" t="s">
        <v>182</v>
      </c>
      <c r="V34" s="20" t="s">
        <v>182</v>
      </c>
      <c r="W34" s="18" t="n">
        <v>400.84168147</v>
      </c>
      <c r="X34" s="20" t="n">
        <v>8.27717108</v>
      </c>
    </row>
    <row r="35" spans="1:24">
      <c r="A35" s="15" t="s">
        <v>210</v>
      </c>
      <c r="B35" s="17" t="n">
        <v>6406</v>
      </c>
      <c r="C35" s="18">
        <f>(76.0/B35*100)</f>
        <v/>
      </c>
      <c r="D35" s="19" t="n">
        <v>6330</v>
      </c>
      <c r="E35" s="18" t="n">
        <v>528.66696603</v>
      </c>
      <c r="F35" s="20" t="n">
        <v>2.01857696</v>
      </c>
      <c r="G35" s="18" t="n">
        <v>517.5281522400001</v>
      </c>
      <c r="H35" s="20" t="n">
        <v>3.22777273</v>
      </c>
      <c r="I35" s="18" t="n">
        <v>489.97465026</v>
      </c>
      <c r="J35" s="20" t="n">
        <v>5.44115874</v>
      </c>
      <c r="K35" s="18" t="n">
        <v>466.35240266</v>
      </c>
      <c r="L35" s="20" t="n">
        <v>6.21493627</v>
      </c>
      <c r="M35" s="18" t="n">
        <v>466.21443104</v>
      </c>
      <c r="N35" s="20" t="n">
        <v>6.81842037</v>
      </c>
      <c r="O35" s="18" t="n">
        <v>456.28947541</v>
      </c>
      <c r="P35" s="20" t="n">
        <v>18.93491365</v>
      </c>
      <c r="Q35" s="18" t="s">
        <v>182</v>
      </c>
      <c r="R35" s="20" t="s">
        <v>182</v>
      </c>
      <c r="S35" s="18" t="n">
        <v>349.78970242</v>
      </c>
      <c r="T35" s="20" t="n">
        <v>6.90672373</v>
      </c>
      <c r="U35" s="18" t="s">
        <v>182</v>
      </c>
      <c r="V35" s="20" t="s">
        <v>182</v>
      </c>
      <c r="W35" s="18" t="n">
        <v>440.96508577</v>
      </c>
      <c r="X35" s="20" t="n">
        <v>7.55991527</v>
      </c>
    </row>
    <row r="36" spans="1:24">
      <c r="A36" s="15" t="s">
        <v>211</v>
      </c>
      <c r="B36" s="17" t="n">
        <v>6736</v>
      </c>
      <c r="C36" s="18">
        <f>(54.0/B36*100)</f>
        <v/>
      </c>
      <c r="D36" s="19" t="n">
        <v>6682</v>
      </c>
      <c r="E36" s="18" t="n">
        <v>497.24579904</v>
      </c>
      <c r="F36" s="20" t="n">
        <v>2.34724237</v>
      </c>
      <c r="G36" s="18" t="n">
        <v>486.45471036</v>
      </c>
      <c r="H36" s="20" t="n">
        <v>3.54004141</v>
      </c>
      <c r="I36" s="18" t="n">
        <v>473.3487797</v>
      </c>
      <c r="J36" s="20" t="n">
        <v>5.16700869</v>
      </c>
      <c r="K36" s="18" t="n">
        <v>445.97511975</v>
      </c>
      <c r="L36" s="20" t="n">
        <v>7.36289897</v>
      </c>
      <c r="M36" s="18" t="n">
        <v>440.46300748</v>
      </c>
      <c r="N36" s="20" t="n">
        <v>8.05815992</v>
      </c>
      <c r="O36" s="18" t="n">
        <v>415.69116087</v>
      </c>
      <c r="P36" s="20" t="n">
        <v>19.29217902</v>
      </c>
      <c r="Q36" s="18" t="s">
        <v>182</v>
      </c>
      <c r="R36" s="20" t="s">
        <v>182</v>
      </c>
      <c r="S36" s="18" t="s">
        <v>182</v>
      </c>
      <c r="T36" s="20" t="s">
        <v>182</v>
      </c>
      <c r="U36" s="18" t="s">
        <v>182</v>
      </c>
      <c r="V36" s="20" t="s">
        <v>182</v>
      </c>
      <c r="W36" s="18" t="n">
        <v>423.85944421</v>
      </c>
      <c r="X36" s="20" t="n">
        <v>6.7218169</v>
      </c>
    </row>
    <row r="37" spans="1:24">
      <c r="A37" s="15" t="s">
        <v>212</v>
      </c>
      <c r="B37" s="17" t="n">
        <v>5458</v>
      </c>
      <c r="C37" s="18">
        <f>(271.0/B37*100)</f>
        <v/>
      </c>
      <c r="D37" s="19" t="n">
        <v>5187</v>
      </c>
      <c r="E37" s="18" t="n">
        <v>514.50346799</v>
      </c>
      <c r="F37" s="20" t="n">
        <v>3.27666694</v>
      </c>
      <c r="G37" s="18" t="n">
        <v>516.36601186</v>
      </c>
      <c r="H37" s="20" t="n">
        <v>4.40019242</v>
      </c>
      <c r="I37" s="18" t="n">
        <v>474.30491704</v>
      </c>
      <c r="J37" s="20" t="n">
        <v>4.31992874</v>
      </c>
      <c r="K37" s="18" t="n">
        <v>478.07542693</v>
      </c>
      <c r="L37" s="20" t="n">
        <v>6.51586505</v>
      </c>
      <c r="M37" s="18" t="n">
        <v>452.88505411</v>
      </c>
      <c r="N37" s="20" t="n">
        <v>7.28730959</v>
      </c>
      <c r="O37" s="18" t="n">
        <v>389.21190398</v>
      </c>
      <c r="P37" s="20" t="n">
        <v>22.35314496</v>
      </c>
      <c r="Q37" s="18" t="s">
        <v>182</v>
      </c>
      <c r="R37" s="20" t="s">
        <v>182</v>
      </c>
      <c r="S37" s="18" t="s">
        <v>182</v>
      </c>
      <c r="T37" s="20" t="s">
        <v>182</v>
      </c>
      <c r="U37" s="18" t="s">
        <v>182</v>
      </c>
      <c r="V37" s="20" t="s">
        <v>182</v>
      </c>
      <c r="W37" s="18" t="n">
        <v>424.16179607</v>
      </c>
      <c r="X37" s="20" t="n">
        <v>5.59329746</v>
      </c>
    </row>
    <row r="38" spans="1:24">
      <c r="A38" s="15" t="s">
        <v>213</v>
      </c>
      <c r="B38" s="17" t="n">
        <v>5860</v>
      </c>
      <c r="C38" s="18">
        <f>(68.0/B38*100)</f>
        <v/>
      </c>
      <c r="D38" s="19" t="n">
        <v>5792</v>
      </c>
      <c r="E38" s="18" t="n">
        <v>541.91193549</v>
      </c>
      <c r="F38" s="20" t="n">
        <v>2.88205438</v>
      </c>
      <c r="G38" s="18" t="n">
        <v>533.00372</v>
      </c>
      <c r="H38" s="20" t="n">
        <v>4.32448851</v>
      </c>
      <c r="I38" s="18" t="n">
        <v>489.65349076</v>
      </c>
      <c r="J38" s="20" t="n">
        <v>6.27115055</v>
      </c>
      <c r="K38" s="18" t="n">
        <v>473.50320518</v>
      </c>
      <c r="L38" s="20" t="n">
        <v>8.349256069999999</v>
      </c>
      <c r="M38" s="18" t="n">
        <v>478.97984878</v>
      </c>
      <c r="N38" s="20" t="n">
        <v>10.05335554</v>
      </c>
      <c r="O38" s="18" t="n">
        <v>423.77334755</v>
      </c>
      <c r="P38" s="20" t="n">
        <v>19.6152984</v>
      </c>
      <c r="Q38" s="18" t="s">
        <v>182</v>
      </c>
      <c r="R38" s="20" t="s">
        <v>182</v>
      </c>
      <c r="S38" s="18" t="s">
        <v>182</v>
      </c>
      <c r="T38" s="20" t="s">
        <v>182</v>
      </c>
      <c r="U38" s="18" t="s">
        <v>182</v>
      </c>
      <c r="V38" s="20" t="s">
        <v>182</v>
      </c>
      <c r="W38" s="18" t="n">
        <v>454.48241565</v>
      </c>
      <c r="X38" s="20" t="n">
        <v>6.00272249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(5675.0/B40*100)</f>
        <v/>
      </c>
      <c r="D40" s="19" t="n">
        <v>8482</v>
      </c>
      <c r="E40" s="18" t="n">
        <v>508.58323429</v>
      </c>
      <c r="F40" s="20" t="n">
        <v>3.05813104</v>
      </c>
      <c r="G40" s="18" t="n">
        <v>521.89616831</v>
      </c>
      <c r="H40" s="20" t="n">
        <v>4.28241501</v>
      </c>
      <c r="I40" s="18" t="n">
        <v>485.05332797</v>
      </c>
      <c r="J40" s="20" t="n">
        <v>4.75124504</v>
      </c>
      <c r="K40" s="18" t="n">
        <v>469.80128735</v>
      </c>
      <c r="L40" s="20" t="n">
        <v>7.66828194</v>
      </c>
      <c r="M40" s="18" t="n">
        <v>439.37308468</v>
      </c>
      <c r="N40" s="20" t="n">
        <v>7.70776943</v>
      </c>
      <c r="O40" s="18" t="n">
        <v>408.69474018</v>
      </c>
      <c r="P40" s="20" t="n">
        <v>29.40753755</v>
      </c>
      <c r="Q40" s="18" t="s">
        <v>182</v>
      </c>
      <c r="R40" s="20" t="s">
        <v>182</v>
      </c>
      <c r="S40" s="18" t="n">
        <v>491.16464222</v>
      </c>
      <c r="T40" s="20" t="n">
        <v>2.5540442</v>
      </c>
      <c r="U40" s="18" t="s">
        <v>182</v>
      </c>
      <c r="V40" s="20" t="s">
        <v>182</v>
      </c>
      <c r="W40" s="18" t="n">
        <v>404.62054147</v>
      </c>
      <c r="X40" s="20" t="n">
        <v>5.93856694</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(2819.0/B46*100)</f>
        <v/>
      </c>
      <c r="D46" s="19" t="n">
        <v>20322</v>
      </c>
      <c r="E46" s="18" t="n">
        <v>398.15194183</v>
      </c>
      <c r="F46" s="20" t="n">
        <v>3.81257003</v>
      </c>
      <c r="G46" s="18" t="n">
        <v>396.31844252</v>
      </c>
      <c r="H46" s="20" t="n">
        <v>5.3959448</v>
      </c>
      <c r="I46" s="18" t="n">
        <v>403.1509395</v>
      </c>
      <c r="J46" s="20" t="n">
        <v>4.94129598</v>
      </c>
      <c r="K46" s="18" t="n">
        <v>389.77283138</v>
      </c>
      <c r="L46" s="20" t="n">
        <v>6.39976108</v>
      </c>
      <c r="M46" s="18" t="n">
        <v>381.24819153</v>
      </c>
      <c r="N46" s="20" t="n">
        <v>5.90050296</v>
      </c>
      <c r="O46" s="18" t="n">
        <v>284.46388749</v>
      </c>
      <c r="P46" s="20" t="n">
        <v>12.06045404</v>
      </c>
      <c r="Q46" s="18" t="s">
        <v>182</v>
      </c>
      <c r="R46" s="20" t="s">
        <v>182</v>
      </c>
      <c r="S46" s="18" t="s">
        <v>182</v>
      </c>
      <c r="T46" s="20" t="s">
        <v>182</v>
      </c>
      <c r="U46" s="18" t="s">
        <v>182</v>
      </c>
      <c r="V46" s="20" t="s">
        <v>182</v>
      </c>
      <c r="W46" s="18" t="n">
        <v>355.70924325</v>
      </c>
      <c r="X46" s="20" t="n">
        <v>3.95060726</v>
      </c>
    </row>
    <row r="47" spans="1:24">
      <c r="A47" s="15" t="s">
        <v>222</v>
      </c>
      <c r="B47" s="17" t="n">
        <v>5928</v>
      </c>
      <c r="C47" s="18">
        <f>(162.0/B47*100)</f>
        <v/>
      </c>
      <c r="D47" s="19" t="n">
        <v>5766</v>
      </c>
      <c r="E47" s="18" t="n">
        <v>473.22295005</v>
      </c>
      <c r="F47" s="20" t="n">
        <v>4.42064974</v>
      </c>
      <c r="G47" s="18" t="n">
        <v>463.20586967</v>
      </c>
      <c r="H47" s="20" t="n">
        <v>5.7900672</v>
      </c>
      <c r="I47" s="18" t="n">
        <v>453.91097191</v>
      </c>
      <c r="J47" s="20" t="n">
        <v>4.71980199</v>
      </c>
      <c r="K47" s="18" t="n">
        <v>427.3122551</v>
      </c>
      <c r="L47" s="20" t="n">
        <v>5.16258147</v>
      </c>
      <c r="M47" s="18" t="n">
        <v>425.41205732</v>
      </c>
      <c r="N47" s="20" t="n">
        <v>5.27383192</v>
      </c>
      <c r="O47" s="18" t="n">
        <v>351.05817057</v>
      </c>
      <c r="P47" s="20" t="n">
        <v>12.61946813</v>
      </c>
      <c r="Q47" s="18" t="s">
        <v>182</v>
      </c>
      <c r="R47" s="20" t="s">
        <v>182</v>
      </c>
      <c r="S47" s="18" t="s">
        <v>182</v>
      </c>
      <c r="T47" s="20" t="s">
        <v>182</v>
      </c>
      <c r="U47" s="18" t="s">
        <v>182</v>
      </c>
      <c r="V47" s="20" t="s">
        <v>182</v>
      </c>
      <c r="W47" s="18" t="n">
        <v>388.02795569</v>
      </c>
      <c r="X47" s="20" t="n">
        <v>4.88909441</v>
      </c>
    </row>
    <row r="48" spans="1:24">
      <c r="A48" s="15" t="s">
        <v>223</v>
      </c>
      <c r="B48" s="17" t="n">
        <v>9841</v>
      </c>
      <c r="C48" s="18">
        <f>(19.0/B48*100)</f>
        <v/>
      </c>
      <c r="D48" s="19" t="n">
        <v>9822</v>
      </c>
      <c r="E48" s="18" t="n">
        <v>527.5758737800001</v>
      </c>
      <c r="F48" s="20" t="n">
        <v>5.10459967</v>
      </c>
      <c r="G48" s="18" t="n">
        <v>554.41659254</v>
      </c>
      <c r="H48" s="20" t="n">
        <v>5.64818954</v>
      </c>
      <c r="I48" s="18" t="n">
        <v>542.11525528</v>
      </c>
      <c r="J48" s="20" t="n">
        <v>6.60407009</v>
      </c>
      <c r="K48" s="18" t="n">
        <v>516.0018433499999</v>
      </c>
      <c r="L48" s="20" t="n">
        <v>9.85302459</v>
      </c>
      <c r="M48" s="18" t="n">
        <v>495.40429243</v>
      </c>
      <c r="N48" s="20" t="n">
        <v>10.19003366</v>
      </c>
      <c r="O48" s="18" t="n">
        <v>379.37826934</v>
      </c>
      <c r="P48" s="20" t="n">
        <v>11.07715242</v>
      </c>
      <c r="Q48" s="18" t="s">
        <v>182</v>
      </c>
      <c r="R48" s="20" t="s">
        <v>182</v>
      </c>
      <c r="S48" s="18" t="s">
        <v>182</v>
      </c>
      <c r="T48" s="20" t="s">
        <v>182</v>
      </c>
      <c r="U48" s="18" t="s">
        <v>182</v>
      </c>
      <c r="V48" s="20" t="s">
        <v>182</v>
      </c>
      <c r="W48" s="18" t="n">
        <v>445.46248802</v>
      </c>
      <c r="X48" s="20" t="n">
        <v>27.01759469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(1102.0/B50*100)</f>
        <v/>
      </c>
      <c r="D50" s="19" t="n">
        <v>10693</v>
      </c>
      <c r="E50" s="18" t="n">
        <v>401.88292102</v>
      </c>
      <c r="F50" s="20" t="n">
        <v>2.64813684</v>
      </c>
      <c r="G50" s="18" t="n">
        <v>407.69842698</v>
      </c>
      <c r="H50" s="20" t="n">
        <v>3.9225477</v>
      </c>
      <c r="I50" s="18" t="n">
        <v>392.83014279</v>
      </c>
      <c r="J50" s="20" t="n">
        <v>3.70155151</v>
      </c>
      <c r="K50" s="18" t="n">
        <v>390.01352554</v>
      </c>
      <c r="L50" s="20" t="n">
        <v>3.97783396</v>
      </c>
      <c r="M50" s="18" t="n">
        <v>382.91247694</v>
      </c>
      <c r="N50" s="20" t="n">
        <v>5.30931573</v>
      </c>
      <c r="O50" s="18" t="n">
        <v>309.38214635</v>
      </c>
      <c r="P50" s="20" t="n">
        <v>11.65830352</v>
      </c>
      <c r="Q50" s="18" t="s">
        <v>182</v>
      </c>
      <c r="R50" s="20" t="s">
        <v>182</v>
      </c>
      <c r="S50" s="18" t="s">
        <v>182</v>
      </c>
      <c r="T50" s="20" t="s">
        <v>182</v>
      </c>
      <c r="U50" s="18" t="s">
        <v>182</v>
      </c>
      <c r="V50" s="20" t="s">
        <v>182</v>
      </c>
      <c r="W50" s="18" t="n">
        <v>362.95543589</v>
      </c>
      <c r="X50" s="20" t="n">
        <v>7.78351565</v>
      </c>
    </row>
    <row r="51" spans="1:24">
      <c r="A51" s="15" t="s">
        <v>226</v>
      </c>
      <c r="B51" s="17" t="n">
        <v>6866</v>
      </c>
      <c r="C51" s="18">
        <f>(117.0/B51*100)</f>
        <v/>
      </c>
      <c r="D51" s="19" t="n">
        <v>6749</v>
      </c>
      <c r="E51" s="18" t="n">
        <v>413.32185258</v>
      </c>
      <c r="F51" s="20" t="n">
        <v>3.6252988</v>
      </c>
      <c r="G51" s="18" t="n">
        <v>414.25024225</v>
      </c>
      <c r="H51" s="20" t="n">
        <v>4.01610749</v>
      </c>
      <c r="I51" s="18" t="n">
        <v>403.79720566</v>
      </c>
      <c r="J51" s="20" t="n">
        <v>3.53345151</v>
      </c>
      <c r="K51" s="18" t="n">
        <v>390.6275866</v>
      </c>
      <c r="L51" s="20" t="n">
        <v>5.17008144</v>
      </c>
      <c r="M51" s="18" t="n">
        <v>382.59986306</v>
      </c>
      <c r="N51" s="20" t="n">
        <v>4.81398249</v>
      </c>
      <c r="O51" s="18" t="n">
        <v>338.45012167</v>
      </c>
      <c r="P51" s="20" t="n">
        <v>17.18682088</v>
      </c>
      <c r="Q51" s="18" t="s">
        <v>182</v>
      </c>
      <c r="R51" s="20" t="s">
        <v>182</v>
      </c>
      <c r="S51" s="18" t="n">
        <v>380.5422133</v>
      </c>
      <c r="T51" s="20" t="n">
        <v>4.31283207</v>
      </c>
      <c r="U51" s="18" t="s">
        <v>182</v>
      </c>
      <c r="V51" s="20" t="s">
        <v>182</v>
      </c>
      <c r="W51" s="18" t="n">
        <v>376.69661886</v>
      </c>
      <c r="X51" s="20" t="n">
        <v>4.9742246</v>
      </c>
    </row>
    <row r="52" spans="1:24">
      <c r="A52" s="15" t="s">
        <v>227</v>
      </c>
      <c r="B52" s="17" t="n">
        <v>5809</v>
      </c>
      <c r="C52" s="18">
        <f>(119.0/B52*100)</f>
        <v/>
      </c>
      <c r="D52" s="19" t="n">
        <v>5690</v>
      </c>
      <c r="E52" s="18" t="n">
        <v>481.366659</v>
      </c>
      <c r="F52" s="20" t="n">
        <v>3.16565884</v>
      </c>
      <c r="G52" s="18" t="n">
        <v>473.09109975</v>
      </c>
      <c r="H52" s="20" t="n">
        <v>3.94272139</v>
      </c>
      <c r="I52" s="18" t="n">
        <v>445.75194542</v>
      </c>
      <c r="J52" s="20" t="n">
        <v>5.9952707</v>
      </c>
      <c r="K52" s="18" t="n">
        <v>439.38858121</v>
      </c>
      <c r="L52" s="20" t="n">
        <v>6.82245888</v>
      </c>
      <c r="M52" s="18" t="n">
        <v>426.49909522</v>
      </c>
      <c r="N52" s="20" t="n">
        <v>6.2980349</v>
      </c>
      <c r="O52" s="18" t="n">
        <v>376.4202098</v>
      </c>
      <c r="P52" s="20" t="n">
        <v>22.91895151</v>
      </c>
      <c r="Q52" s="18" t="s">
        <v>182</v>
      </c>
      <c r="R52" s="20" t="s">
        <v>182</v>
      </c>
      <c r="S52" s="18" t="s">
        <v>182</v>
      </c>
      <c r="T52" s="20" t="s">
        <v>182</v>
      </c>
      <c r="U52" s="18" t="s">
        <v>182</v>
      </c>
      <c r="V52" s="20" t="s">
        <v>182</v>
      </c>
      <c r="W52" s="18" t="n">
        <v>398.0990482</v>
      </c>
      <c r="X52" s="20" t="n">
        <v>6.4487725</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(489.0/B54*100)</f>
        <v/>
      </c>
      <c r="D54" s="19" t="n">
        <v>4251</v>
      </c>
      <c r="E54" s="18" t="n">
        <v>343.15859621</v>
      </c>
      <c r="F54" s="20" t="n">
        <v>5.26273056</v>
      </c>
      <c r="G54" s="18" t="n">
        <v>343.63156251</v>
      </c>
      <c r="H54" s="20" t="n">
        <v>5.06899118</v>
      </c>
      <c r="I54" s="18" t="n">
        <v>339.79374705</v>
      </c>
      <c r="J54" s="20" t="n">
        <v>5.60360784</v>
      </c>
      <c r="K54" s="18" t="n">
        <v>336.07899813</v>
      </c>
      <c r="L54" s="20" t="n">
        <v>4.34324648</v>
      </c>
      <c r="M54" s="18" t="n">
        <v>336.20560393</v>
      </c>
      <c r="N54" s="20" t="n">
        <v>4.72410382</v>
      </c>
      <c r="O54" s="18" t="n">
        <v>287.6604697</v>
      </c>
      <c r="P54" s="20" t="n">
        <v>9.120625710000001</v>
      </c>
      <c r="Q54" s="18" t="s">
        <v>182</v>
      </c>
      <c r="R54" s="20" t="s">
        <v>182</v>
      </c>
      <c r="S54" s="18" t="s">
        <v>182</v>
      </c>
      <c r="T54" s="20" t="s">
        <v>182</v>
      </c>
      <c r="U54" s="18" t="s">
        <v>182</v>
      </c>
      <c r="V54" s="20" t="s">
        <v>182</v>
      </c>
      <c r="W54" s="18" t="n">
        <v>291.06993407</v>
      </c>
      <c r="X54" s="20" t="n">
        <v>4.39289576</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556.02584964</v>
      </c>
      <c r="F56" s="20" t="n">
        <v>3.20929635</v>
      </c>
      <c r="G56" s="18" t="n">
        <v>552.45518113</v>
      </c>
      <c r="H56" s="20" t="n">
        <v>4.07529047</v>
      </c>
      <c r="I56" s="18" t="n">
        <v>541.93468665</v>
      </c>
      <c r="J56" s="20" t="n">
        <v>4.34305407</v>
      </c>
      <c r="K56" s="18" t="n">
        <v>537.89904243</v>
      </c>
      <c r="L56" s="20" t="n">
        <v>6.29598769</v>
      </c>
      <c r="M56" s="18" t="n">
        <v>490.9855172</v>
      </c>
      <c r="N56" s="20" t="n">
        <v>10.18724727</v>
      </c>
      <c r="O56" s="18" t="n">
        <v>469.66514609</v>
      </c>
      <c r="P56" s="20" t="n">
        <v>16.61451933</v>
      </c>
      <c r="Q56" s="18" t="s">
        <v>182</v>
      </c>
      <c r="R56" s="20" t="s">
        <v>182</v>
      </c>
      <c r="S56" s="18" t="s">
        <v>182</v>
      </c>
      <c r="T56" s="20" t="s">
        <v>182</v>
      </c>
      <c r="U56" s="18" t="s">
        <v>182</v>
      </c>
      <c r="V56" s="20" t="s">
        <v>182</v>
      </c>
      <c r="W56" s="18" t="n">
        <v>482.86599099</v>
      </c>
      <c r="X56" s="20" t="n">
        <v>15.83151845</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(266.0/B61*100)</f>
        <v/>
      </c>
      <c r="D61" s="19" t="n">
        <v>6259</v>
      </c>
      <c r="E61" s="18" t="n">
        <v>496.79811803</v>
      </c>
      <c r="F61" s="20" t="n">
        <v>2.83035131</v>
      </c>
      <c r="G61" s="18" t="n">
        <v>495.29083902</v>
      </c>
      <c r="H61" s="20" t="n">
        <v>3.62948416</v>
      </c>
      <c r="I61" s="18" t="n">
        <v>468.82483617</v>
      </c>
      <c r="J61" s="20" t="n">
        <v>3.45800867</v>
      </c>
      <c r="K61" s="18" t="n">
        <v>460.10458685</v>
      </c>
      <c r="L61" s="20" t="n">
        <v>4.78670649</v>
      </c>
      <c r="M61" s="18" t="n">
        <v>447.86447144</v>
      </c>
      <c r="N61" s="20" t="n">
        <v>5.54786751</v>
      </c>
      <c r="O61" s="18" t="n">
        <v>412.79041495</v>
      </c>
      <c r="P61" s="20" t="n">
        <v>15.55189954</v>
      </c>
      <c r="Q61" s="18" t="s">
        <v>182</v>
      </c>
      <c r="R61" s="20" t="s">
        <v>182</v>
      </c>
      <c r="S61" s="18" t="s">
        <v>182</v>
      </c>
      <c r="T61" s="20" t="s">
        <v>182</v>
      </c>
      <c r="U61" s="18" t="s">
        <v>182</v>
      </c>
      <c r="V61" s="20" t="s">
        <v>182</v>
      </c>
      <c r="W61" s="18" t="n">
        <v>404.76521733</v>
      </c>
      <c r="X61" s="20" t="n">
        <v>7.0703447</v>
      </c>
    </row>
    <row r="62" spans="1:24">
      <c r="A62" s="15" t="s">
        <v>237</v>
      </c>
      <c r="B62" s="17" t="n">
        <v>4476</v>
      </c>
      <c r="C62" s="18">
        <f>(5.0/B62*100)</f>
        <v/>
      </c>
      <c r="D62" s="19" t="n">
        <v>4471</v>
      </c>
      <c r="E62" s="18" t="n">
        <v>544.72448796</v>
      </c>
      <c r="F62" s="20" t="n">
        <v>1.54545272</v>
      </c>
      <c r="G62" s="18" t="n">
        <v>554.31703364</v>
      </c>
      <c r="H62" s="20" t="n">
        <v>2.74769158</v>
      </c>
      <c r="I62" s="18" t="n">
        <v>534.8321197</v>
      </c>
      <c r="J62" s="20" t="n">
        <v>4.19787337</v>
      </c>
      <c r="K62" s="18" t="n">
        <v>530.30877894</v>
      </c>
      <c r="L62" s="20" t="n">
        <v>7.93691606</v>
      </c>
      <c r="M62" s="18" t="n">
        <v>520.58852657</v>
      </c>
      <c r="N62" s="20" t="n">
        <v>8.859066609999999</v>
      </c>
      <c r="O62" s="18" t="n">
        <v>492.5715519</v>
      </c>
      <c r="P62" s="20" t="n">
        <v>17.55575261</v>
      </c>
      <c r="Q62" s="18" t="s">
        <v>182</v>
      </c>
      <c r="R62" s="20" t="s">
        <v>182</v>
      </c>
      <c r="S62" s="18" t="s">
        <v>182</v>
      </c>
      <c r="T62" s="20" t="s">
        <v>182</v>
      </c>
      <c r="U62" s="18" t="s">
        <v>182</v>
      </c>
      <c r="V62" s="20" t="s">
        <v>182</v>
      </c>
      <c r="W62" s="18" t="n">
        <v>479.64218474</v>
      </c>
      <c r="X62" s="20" t="n">
        <v>26.17401716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(109.0/B67*100)</f>
        <v/>
      </c>
      <c r="D67" s="19" t="n">
        <v>6862</v>
      </c>
      <c r="E67" s="18" t="n">
        <v>394.10179205</v>
      </c>
      <c r="F67" s="20" t="n">
        <v>2.85359963</v>
      </c>
      <c r="G67" s="18" t="n">
        <v>415.07804048</v>
      </c>
      <c r="H67" s="20" t="n">
        <v>4.79607886</v>
      </c>
      <c r="I67" s="18" t="n">
        <v>392.56332789</v>
      </c>
      <c r="J67" s="20" t="n">
        <v>6.24191812</v>
      </c>
      <c r="K67" s="18" t="n">
        <v>378.6106784</v>
      </c>
      <c r="L67" s="20" t="n">
        <v>7.78052464</v>
      </c>
      <c r="M67" s="18" t="n">
        <v>345.74123394</v>
      </c>
      <c r="N67" s="20" t="n">
        <v>10.22025745</v>
      </c>
      <c r="O67" s="18" t="n">
        <v>303.84785217</v>
      </c>
      <c r="P67" s="20" t="n">
        <v>8.663461910000001</v>
      </c>
      <c r="Q67" s="18" t="s">
        <v>182</v>
      </c>
      <c r="R67" s="20" t="s">
        <v>182</v>
      </c>
      <c r="S67" s="18" t="s">
        <v>182</v>
      </c>
      <c r="T67" s="20" t="s">
        <v>182</v>
      </c>
      <c r="U67" s="18" t="s">
        <v>182</v>
      </c>
      <c r="V67" s="20" t="s">
        <v>182</v>
      </c>
      <c r="W67" s="18" t="n">
        <v>319.79649403</v>
      </c>
      <c r="X67" s="20" t="n">
        <v>5.36782407</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513.1114027</v>
      </c>
      <c r="F70" s="20" t="n">
        <v>3.54593642</v>
      </c>
      <c r="G70" s="18" t="n">
        <v>505.27935098</v>
      </c>
      <c r="H70" s="20" t="n">
        <v>3.62318309</v>
      </c>
      <c r="I70" s="18" t="n">
        <v>495.36705773</v>
      </c>
      <c r="J70" s="20" t="n">
        <v>4.48813298</v>
      </c>
      <c r="K70" s="18" t="n">
        <v>487.89814598</v>
      </c>
      <c r="L70" s="20" t="n">
        <v>4.38693188</v>
      </c>
      <c r="M70" s="18" t="n">
        <v>480.64118793</v>
      </c>
      <c r="N70" s="20" t="n">
        <v>5.91419715</v>
      </c>
      <c r="O70" s="18" t="n">
        <v>454.95534387</v>
      </c>
      <c r="P70" s="20" t="n">
        <v>16.73197951</v>
      </c>
      <c r="Q70" s="18" t="s">
        <v>182</v>
      </c>
      <c r="R70" s="20" t="s">
        <v>182</v>
      </c>
      <c r="S70" s="18" t="s">
        <v>182</v>
      </c>
      <c r="T70" s="20" t="s">
        <v>182</v>
      </c>
      <c r="U70" s="18" t="s">
        <v>182</v>
      </c>
      <c r="V70" s="20" t="s">
        <v>182</v>
      </c>
      <c r="W70" s="18" t="n">
        <v>435.80921066</v>
      </c>
      <c r="X70" s="20" t="n">
        <v>7.44334375</v>
      </c>
    </row>
    <row r="71" spans="1:24">
      <c r="A71" s="15" t="s">
        <v>246</v>
      </c>
      <c r="B71" s="17" t="n">
        <v>6115</v>
      </c>
      <c r="C71" s="18">
        <f>(119.0/B71*100)</f>
        <v/>
      </c>
      <c r="D71" s="19" t="n">
        <v>5996</v>
      </c>
      <c r="E71" s="18" t="n">
        <v>572.76675081</v>
      </c>
      <c r="F71" s="20" t="n">
        <v>1.84163201</v>
      </c>
      <c r="G71" s="18" t="n">
        <v>578.8660652900001</v>
      </c>
      <c r="H71" s="20" t="n">
        <v>2.77195517</v>
      </c>
      <c r="I71" s="18" t="n">
        <v>538.46526296</v>
      </c>
      <c r="J71" s="20" t="n">
        <v>3.60830185</v>
      </c>
      <c r="K71" s="18" t="n">
        <v>525.2088281600001</v>
      </c>
      <c r="L71" s="20" t="n">
        <v>6.18371478</v>
      </c>
      <c r="M71" s="18" t="n">
        <v>515.12484807</v>
      </c>
      <c r="N71" s="20" t="n">
        <v>11.62890793</v>
      </c>
      <c r="O71" s="18" t="n">
        <v>478.19921099</v>
      </c>
      <c r="P71" s="20" t="n">
        <v>17.49214051</v>
      </c>
      <c r="Q71" s="18" t="s">
        <v>182</v>
      </c>
      <c r="R71" s="20" t="s">
        <v>182</v>
      </c>
      <c r="S71" s="18" t="s">
        <v>182</v>
      </c>
      <c r="T71" s="20" t="s">
        <v>182</v>
      </c>
      <c r="U71" s="18" t="s">
        <v>182</v>
      </c>
      <c r="V71" s="20" t="s">
        <v>182</v>
      </c>
      <c r="W71" s="18" t="n">
        <v>485.91289657</v>
      </c>
      <c r="X71" s="20" t="n">
        <v>15.2095599</v>
      </c>
    </row>
    <row r="72" spans="1:24">
      <c r="A72" s="15" t="s">
        <v>247</v>
      </c>
      <c r="B72" s="17" t="n">
        <v>7708</v>
      </c>
      <c r="C72" s="18">
        <f>(9.0/B72*100)</f>
        <v/>
      </c>
      <c r="D72" s="19" t="n">
        <v>7699</v>
      </c>
      <c r="E72" s="18" t="n">
        <v>539.45396178</v>
      </c>
      <c r="F72" s="20" t="n">
        <v>3.11549087</v>
      </c>
      <c r="G72" s="18" t="n">
        <v>559.851061</v>
      </c>
      <c r="H72" s="20" t="n">
        <v>4.24490451</v>
      </c>
      <c r="I72" s="18" t="n">
        <v>540.63010288</v>
      </c>
      <c r="J72" s="20" t="n">
        <v>5.24754888</v>
      </c>
      <c r="K72" s="18" t="n">
        <v>502.35441067</v>
      </c>
      <c r="L72" s="20" t="n">
        <v>11.30467467</v>
      </c>
      <c r="M72" s="18" t="n">
        <v>512.78641985</v>
      </c>
      <c r="N72" s="20" t="n">
        <v>12.88574258</v>
      </c>
      <c r="O72" s="18" t="n">
        <v>397.26229727</v>
      </c>
      <c r="P72" s="20" t="n">
        <v>19.0006931</v>
      </c>
      <c r="Q72" s="18" t="s">
        <v>182</v>
      </c>
      <c r="R72" s="20" t="s">
        <v>182</v>
      </c>
      <c r="S72" s="18" t="s">
        <v>182</v>
      </c>
      <c r="T72" s="20" t="s">
        <v>182</v>
      </c>
      <c r="U72" s="18" t="s">
        <v>182</v>
      </c>
      <c r="V72" s="20" t="s">
        <v>182</v>
      </c>
      <c r="W72" s="18" t="n">
        <v>481.06392394</v>
      </c>
      <c r="X72" s="20" t="n">
        <v>20.8403891</v>
      </c>
    </row>
    <row r="73" spans="1:24">
      <c r="A73" s="15" t="s">
        <v>248</v>
      </c>
      <c r="B73" s="17" t="n">
        <v>8249</v>
      </c>
      <c r="C73" s="18">
        <f>(244.0/B73*100)</f>
        <v/>
      </c>
      <c r="D73" s="19" t="n">
        <v>8005</v>
      </c>
      <c r="E73" s="18" t="n">
        <v>416.62513449</v>
      </c>
      <c r="F73" s="20" t="n">
        <v>4.03967681</v>
      </c>
      <c r="G73" s="18" t="n">
        <v>427.80431631</v>
      </c>
      <c r="H73" s="20" t="n">
        <v>4.41069986</v>
      </c>
      <c r="I73" s="18" t="n">
        <v>419.7671616</v>
      </c>
      <c r="J73" s="20" t="n">
        <v>3.87443542</v>
      </c>
      <c r="K73" s="18" t="n">
        <v>412.32436377</v>
      </c>
      <c r="L73" s="20" t="n">
        <v>4.13903062</v>
      </c>
      <c r="M73" s="18" t="n">
        <v>407.23056144</v>
      </c>
      <c r="N73" s="20" t="n">
        <v>5.75809904</v>
      </c>
      <c r="O73" s="18" t="n">
        <v>373.56292305</v>
      </c>
      <c r="P73" s="20" t="n">
        <v>8.33863586</v>
      </c>
      <c r="Q73" s="18" t="s">
        <v>182</v>
      </c>
      <c r="R73" s="20" t="s">
        <v>182</v>
      </c>
      <c r="S73" s="18" t="s">
        <v>182</v>
      </c>
      <c r="T73" s="20" t="s">
        <v>182</v>
      </c>
      <c r="U73" s="18" t="s">
        <v>182</v>
      </c>
      <c r="V73" s="20" t="s">
        <v>182</v>
      </c>
      <c r="W73" s="18" t="n">
        <v>368.90633175</v>
      </c>
      <c r="X73" s="20" t="n">
        <v>9.38172673</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(285.0/B77*100)</f>
        <v/>
      </c>
      <c r="D77" s="19" t="n">
        <v>5777</v>
      </c>
      <c r="E77" s="18" t="n">
        <v>446.64688251</v>
      </c>
      <c r="F77" s="20" t="n">
        <v>2.89624032</v>
      </c>
      <c r="G77" s="18" t="n">
        <v>450.5643665</v>
      </c>
      <c r="H77" s="20" t="n">
        <v>5.4065292</v>
      </c>
      <c r="I77" s="18" t="n">
        <v>435.43031104</v>
      </c>
      <c r="J77" s="20" t="n">
        <v>4.77636732</v>
      </c>
      <c r="K77" s="18" t="n">
        <v>404.80783782</v>
      </c>
      <c r="L77" s="20" t="n">
        <v>4.76377131</v>
      </c>
      <c r="M77" s="18" t="n">
        <v>398.40829751</v>
      </c>
      <c r="N77" s="20" t="n">
        <v>6.33295351</v>
      </c>
      <c r="O77" s="18" t="n">
        <v>351.09429102</v>
      </c>
      <c r="P77" s="20" t="n">
        <v>14.79109672</v>
      </c>
      <c r="Q77" s="18" t="s">
        <v>182</v>
      </c>
      <c r="R77" s="20" t="s">
        <v>182</v>
      </c>
      <c r="S77" s="18" t="s">
        <v>182</v>
      </c>
      <c r="T77" s="20" t="s">
        <v>182</v>
      </c>
      <c r="U77" s="18" t="s">
        <v>182</v>
      </c>
      <c r="V77" s="20" t="s">
        <v>182</v>
      </c>
      <c r="W77" s="18" t="n">
        <v>367.71668165</v>
      </c>
      <c r="X77" s="20" t="n">
        <v>3.79453098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339</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(1273.0/B7*100)</f>
        <v/>
      </c>
      <c r="D7" s="19" t="n">
        <v>13257</v>
      </c>
      <c r="E7" s="18" t="n">
        <v>505.86681224</v>
      </c>
      <c r="F7" s="20" t="n">
        <v>1.79122234</v>
      </c>
      <c r="G7" s="18" t="n">
        <v>521.44530546</v>
      </c>
      <c r="H7" s="20" t="n">
        <v>3.6365607</v>
      </c>
      <c r="I7" s="18" t="n">
        <v>459.84443227</v>
      </c>
      <c r="J7" s="20" t="n">
        <v>4.86649359</v>
      </c>
      <c r="K7" s="18" t="n">
        <v>465.15248535</v>
      </c>
      <c r="L7" s="20" t="n">
        <v>7.26004331</v>
      </c>
      <c r="M7" s="18" t="n">
        <v>445.15167876</v>
      </c>
      <c r="N7" s="20" t="n">
        <v>6.97036012</v>
      </c>
      <c r="O7" s="18" t="n">
        <v>388.11866311</v>
      </c>
      <c r="P7" s="20" t="n">
        <v>15.08149247</v>
      </c>
      <c r="Q7" s="18" t="s">
        <v>182</v>
      </c>
      <c r="R7" s="20" t="s">
        <v>182</v>
      </c>
      <c r="S7" s="18" t="s">
        <v>182</v>
      </c>
      <c r="T7" s="20" t="s">
        <v>182</v>
      </c>
      <c r="U7" s="18" t="s">
        <v>182</v>
      </c>
      <c r="V7" s="20" t="s">
        <v>182</v>
      </c>
      <c r="W7" s="18" t="n">
        <v>456.84051604</v>
      </c>
      <c r="X7" s="20" t="n">
        <v>5.30981157</v>
      </c>
    </row>
    <row r="8" spans="1:24">
      <c r="A8" s="15" t="s">
        <v>183</v>
      </c>
      <c r="B8" s="17" t="n">
        <v>7007</v>
      </c>
      <c r="C8" s="18">
        <f>(169.0/B8*100)</f>
        <v/>
      </c>
      <c r="D8" s="19" t="n">
        <v>6838</v>
      </c>
      <c r="E8" s="18" t="n">
        <v>518.41951993</v>
      </c>
      <c r="F8" s="20" t="n">
        <v>2.93413624</v>
      </c>
      <c r="G8" s="18" t="n">
        <v>497.11695859</v>
      </c>
      <c r="H8" s="20" t="n">
        <v>5.19741507</v>
      </c>
      <c r="I8" s="18" t="n">
        <v>470.38356503</v>
      </c>
      <c r="J8" s="20" t="n">
        <v>6.03207033</v>
      </c>
      <c r="K8" s="18" t="n">
        <v>454.70467819</v>
      </c>
      <c r="L8" s="20" t="n">
        <v>7.36162974</v>
      </c>
      <c r="M8" s="18" t="n">
        <v>441.99191551</v>
      </c>
      <c r="N8" s="20" t="n">
        <v>8.615863640000001</v>
      </c>
      <c r="O8" s="18" t="n">
        <v>431.33135579</v>
      </c>
      <c r="P8" s="20" t="n">
        <v>28.63360248</v>
      </c>
      <c r="Q8" s="18" t="s">
        <v>182</v>
      </c>
      <c r="R8" s="20" t="s">
        <v>182</v>
      </c>
      <c r="S8" s="18" t="n">
        <v>301.63126691</v>
      </c>
      <c r="T8" s="20" t="n">
        <v>25.14921031</v>
      </c>
      <c r="U8" s="18" t="s">
        <v>182</v>
      </c>
      <c r="V8" s="20" t="s">
        <v>182</v>
      </c>
      <c r="W8" s="18" t="n">
        <v>423.17632938</v>
      </c>
      <c r="X8" s="20" t="n">
        <v>6.04704801</v>
      </c>
    </row>
    <row r="9" spans="1:24">
      <c r="A9" s="15" t="s">
        <v>184</v>
      </c>
      <c r="B9" s="17" t="n">
        <v>9651</v>
      </c>
      <c r="C9" s="18">
        <f>(568.0/B9*100)</f>
        <v/>
      </c>
      <c r="D9" s="19" t="n">
        <v>9083</v>
      </c>
      <c r="E9" s="18" t="n">
        <v>530.96344027</v>
      </c>
      <c r="F9" s="20" t="n">
        <v>2.4419998</v>
      </c>
      <c r="G9" s="18" t="n">
        <v>526.30094247</v>
      </c>
      <c r="H9" s="20" t="n">
        <v>4.19231049</v>
      </c>
      <c r="I9" s="18" t="n">
        <v>488.54138659</v>
      </c>
      <c r="J9" s="20" t="n">
        <v>5.86472359</v>
      </c>
      <c r="K9" s="18" t="n">
        <v>479.16584136</v>
      </c>
      <c r="L9" s="20" t="n">
        <v>6.50330963</v>
      </c>
      <c r="M9" s="18" t="n">
        <v>449.9469805</v>
      </c>
      <c r="N9" s="20" t="n">
        <v>6.04737735</v>
      </c>
      <c r="O9" s="18" t="n">
        <v>434.12804464</v>
      </c>
      <c r="P9" s="20" t="n">
        <v>42.04427122</v>
      </c>
      <c r="Q9" s="18" t="s">
        <v>182</v>
      </c>
      <c r="R9" s="20" t="s">
        <v>182</v>
      </c>
      <c r="S9" s="18" t="n">
        <v>357.98454354</v>
      </c>
      <c r="T9" s="20" t="n">
        <v>11.51846445</v>
      </c>
      <c r="U9" s="18" t="s">
        <v>182</v>
      </c>
      <c r="V9" s="20" t="s">
        <v>182</v>
      </c>
      <c r="W9" s="18" t="n">
        <v>429.36189416</v>
      </c>
      <c r="X9" s="20" t="n">
        <v>4.82052546</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(125.0/B11*100)</f>
        <v/>
      </c>
      <c r="D11" s="19" t="n">
        <v>6928</v>
      </c>
      <c r="E11" s="18" t="n">
        <v>435.86927907</v>
      </c>
      <c r="F11" s="20" t="n">
        <v>3.09501</v>
      </c>
      <c r="G11" s="18" t="n">
        <v>424.93444442</v>
      </c>
      <c r="H11" s="20" t="n">
        <v>4.02613078</v>
      </c>
      <c r="I11" s="18" t="n">
        <v>412.99799304</v>
      </c>
      <c r="J11" s="20" t="n">
        <v>5.06199277</v>
      </c>
      <c r="K11" s="18" t="n">
        <v>408.35295202</v>
      </c>
      <c r="L11" s="20" t="n">
        <v>5.7468251</v>
      </c>
      <c r="M11" s="18" t="n">
        <v>389.31557355</v>
      </c>
      <c r="N11" s="20" t="n">
        <v>7.78504588</v>
      </c>
      <c r="O11" s="18" t="n">
        <v>327.62067624</v>
      </c>
      <c r="P11" s="20" t="n">
        <v>23.85874784</v>
      </c>
      <c r="Q11" s="18" t="s">
        <v>182</v>
      </c>
      <c r="R11" s="20" t="s">
        <v>182</v>
      </c>
      <c r="S11" s="18" t="s">
        <v>182</v>
      </c>
      <c r="T11" s="20" t="s">
        <v>182</v>
      </c>
      <c r="U11" s="18" t="s">
        <v>182</v>
      </c>
      <c r="V11" s="20" t="s">
        <v>182</v>
      </c>
      <c r="W11" s="18" t="n">
        <v>384.64568224</v>
      </c>
      <c r="X11" s="20" t="n">
        <v>6.32195233</v>
      </c>
    </row>
    <row r="12" spans="1:24">
      <c r="A12" s="15" t="s">
        <v>187</v>
      </c>
      <c r="B12" s="17" t="n">
        <v>6894</v>
      </c>
      <c r="C12" s="18">
        <f>(127.0/B12*100)</f>
        <v/>
      </c>
      <c r="D12" s="19" t="n">
        <v>6767</v>
      </c>
      <c r="E12" s="18" t="n">
        <v>514.2569392299999</v>
      </c>
      <c r="F12" s="20" t="n">
        <v>2.12127626</v>
      </c>
      <c r="G12" s="18" t="n">
        <v>496.14374047</v>
      </c>
      <c r="H12" s="20" t="n">
        <v>4.50648741</v>
      </c>
      <c r="I12" s="18" t="n">
        <v>468.19998078</v>
      </c>
      <c r="J12" s="20" t="n">
        <v>4.94162339</v>
      </c>
      <c r="K12" s="18" t="n">
        <v>465.62278493</v>
      </c>
      <c r="L12" s="20" t="n">
        <v>6.09859627</v>
      </c>
      <c r="M12" s="18" t="n">
        <v>452.67688501</v>
      </c>
      <c r="N12" s="20" t="n">
        <v>6.25306532</v>
      </c>
      <c r="O12" s="18" t="n">
        <v>428.30653466</v>
      </c>
      <c r="P12" s="20" t="n">
        <v>25.45177241</v>
      </c>
      <c r="Q12" s="18" t="s">
        <v>182</v>
      </c>
      <c r="R12" s="20" t="s">
        <v>182</v>
      </c>
      <c r="S12" s="18" t="n">
        <v>340.98506961</v>
      </c>
      <c r="T12" s="20" t="n">
        <v>12.52444664</v>
      </c>
      <c r="U12" s="18" t="s">
        <v>182</v>
      </c>
      <c r="V12" s="20" t="s">
        <v>182</v>
      </c>
      <c r="W12" s="18" t="n">
        <v>421.5957543</v>
      </c>
      <c r="X12" s="20" t="n">
        <v>5.55515265</v>
      </c>
    </row>
    <row r="13" spans="1:24">
      <c r="A13" s="15" t="s">
        <v>188</v>
      </c>
      <c r="B13" s="17" t="n">
        <v>7161</v>
      </c>
      <c r="C13" s="18">
        <f>(329.0/B13*100)</f>
        <v/>
      </c>
      <c r="D13" s="19" t="n">
        <v>6832</v>
      </c>
      <c r="E13" s="18" t="n">
        <v>527.6896802</v>
      </c>
      <c r="F13" s="20" t="n">
        <v>2.4418068</v>
      </c>
      <c r="G13" s="18" t="n">
        <v>530.43505693</v>
      </c>
      <c r="H13" s="20" t="n">
        <v>3.64424784</v>
      </c>
      <c r="I13" s="18" t="n">
        <v>492.60256947</v>
      </c>
      <c r="J13" s="20" t="n">
        <v>6.07807116</v>
      </c>
      <c r="K13" s="18" t="n">
        <v>483.1089581</v>
      </c>
      <c r="L13" s="20" t="n">
        <v>8.119893769999999</v>
      </c>
      <c r="M13" s="18" t="n">
        <v>470.56562016</v>
      </c>
      <c r="N13" s="20" t="n">
        <v>8.3993676</v>
      </c>
      <c r="O13" s="18" t="n">
        <v>403.46505939</v>
      </c>
      <c r="P13" s="20" t="n">
        <v>16.7949963</v>
      </c>
      <c r="Q13" s="18" t="s">
        <v>182</v>
      </c>
      <c r="R13" s="20" t="s">
        <v>182</v>
      </c>
      <c r="S13" s="18" t="n">
        <v>447.51533769</v>
      </c>
      <c r="T13" s="20" t="n">
        <v>5.97365007</v>
      </c>
      <c r="U13" s="18" t="s">
        <v>182</v>
      </c>
      <c r="V13" s="20" t="s">
        <v>182</v>
      </c>
      <c r="W13" s="18" t="n">
        <v>433.26635318</v>
      </c>
      <c r="X13" s="20" t="n">
        <v>4.92488285</v>
      </c>
    </row>
    <row r="14" spans="1:24">
      <c r="A14" s="15" t="s">
        <v>189</v>
      </c>
      <c r="B14" s="17" t="n">
        <v>5587</v>
      </c>
      <c r="C14" s="18">
        <f>(197.0/B14*100)</f>
        <v/>
      </c>
      <c r="D14" s="19" t="n">
        <v>5390</v>
      </c>
      <c r="E14" s="18" t="n">
        <v>534.62044917</v>
      </c>
      <c r="F14" s="20" t="n">
        <v>2.0920735</v>
      </c>
      <c r="G14" s="18" t="n">
        <v>530.9473712</v>
      </c>
      <c r="H14" s="20" t="n">
        <v>3.92301122</v>
      </c>
      <c r="I14" s="18" t="n">
        <v>497.42465516</v>
      </c>
      <c r="J14" s="20" t="n">
        <v>4.17607853</v>
      </c>
      <c r="K14" s="18" t="n">
        <v>482.25863568</v>
      </c>
      <c r="L14" s="20" t="n">
        <v>5.04100064</v>
      </c>
      <c r="M14" s="18" t="n">
        <v>464.84896963</v>
      </c>
      <c r="N14" s="20" t="n">
        <v>6.22499051</v>
      </c>
      <c r="O14" s="18" t="n">
        <v>422.7798821</v>
      </c>
      <c r="P14" s="20" t="n">
        <v>14.90176457</v>
      </c>
      <c r="Q14" s="18" t="s">
        <v>182</v>
      </c>
      <c r="R14" s="20" t="s">
        <v>182</v>
      </c>
      <c r="S14" s="18" t="s">
        <v>182</v>
      </c>
      <c r="T14" s="20" t="s">
        <v>182</v>
      </c>
      <c r="U14" s="18" t="s">
        <v>182</v>
      </c>
      <c r="V14" s="20" t="s">
        <v>182</v>
      </c>
      <c r="W14" s="18" t="n">
        <v>461.0326412</v>
      </c>
      <c r="X14" s="20" t="n">
        <v>8.431073400000001</v>
      </c>
    </row>
    <row r="15" spans="1:24">
      <c r="A15" s="15" t="s">
        <v>190</v>
      </c>
      <c r="B15" s="17" t="n">
        <v>5882</v>
      </c>
      <c r="C15" s="18">
        <f>(151.0/B15*100)</f>
        <v/>
      </c>
      <c r="D15" s="19" t="n">
        <v>5731</v>
      </c>
      <c r="E15" s="18" t="n">
        <v>523.57814429</v>
      </c>
      <c r="F15" s="20" t="n">
        <v>2.23671207</v>
      </c>
      <c r="G15" s="18" t="n">
        <v>504.03104451</v>
      </c>
      <c r="H15" s="20" t="n">
        <v>4.47147343</v>
      </c>
      <c r="I15" s="18" t="n">
        <v>479.36335676</v>
      </c>
      <c r="J15" s="20" t="n">
        <v>5.54799324</v>
      </c>
      <c r="K15" s="18" t="n">
        <v>447.43936296</v>
      </c>
      <c r="L15" s="20" t="n">
        <v>8.416219480000001</v>
      </c>
      <c r="M15" s="18" t="n">
        <v>482.49964716</v>
      </c>
      <c r="N15" s="20" t="n">
        <v>9.790607789999999</v>
      </c>
      <c r="O15" s="18" t="n">
        <v>390.64671061</v>
      </c>
      <c r="P15" s="20" t="n">
        <v>25.21597104</v>
      </c>
      <c r="Q15" s="18" t="s">
        <v>182</v>
      </c>
      <c r="R15" s="20" t="s">
        <v>182</v>
      </c>
      <c r="S15" s="18" t="n">
        <v>368.85220715</v>
      </c>
      <c r="T15" s="20" t="n">
        <v>14.5875493</v>
      </c>
      <c r="U15" s="18" t="s">
        <v>182</v>
      </c>
      <c r="V15" s="20" t="s">
        <v>182</v>
      </c>
      <c r="W15" s="18" t="n">
        <v>454.64903146</v>
      </c>
      <c r="X15" s="20" t="n">
        <v>6.9082934</v>
      </c>
    </row>
    <row r="16" spans="1:24">
      <c r="A16" s="15" t="s">
        <v>191</v>
      </c>
      <c r="B16" s="17" t="n">
        <v>6108</v>
      </c>
      <c r="C16" s="18">
        <f>(264.0/B16*100)</f>
        <v/>
      </c>
      <c r="D16" s="19" t="n">
        <v>5844</v>
      </c>
      <c r="E16" s="18" t="n">
        <v>515.02541176</v>
      </c>
      <c r="F16" s="20" t="n">
        <v>2.28176048</v>
      </c>
      <c r="G16" s="18" t="n">
        <v>511.77146731</v>
      </c>
      <c r="H16" s="20" t="n">
        <v>6.2758472</v>
      </c>
      <c r="I16" s="18" t="n">
        <v>483.27099032</v>
      </c>
      <c r="J16" s="20" t="n">
        <v>5.66415821</v>
      </c>
      <c r="K16" s="18" t="n">
        <v>451.20212851</v>
      </c>
      <c r="L16" s="20" t="n">
        <v>8.674527700000001</v>
      </c>
      <c r="M16" s="18" t="n">
        <v>440.60303726</v>
      </c>
      <c r="N16" s="20" t="n">
        <v>7.93936585</v>
      </c>
      <c r="O16" s="18" t="n">
        <v>357.17090442</v>
      </c>
      <c r="P16" s="20" t="n">
        <v>17.03892866</v>
      </c>
      <c r="Q16" s="18" t="s">
        <v>182</v>
      </c>
      <c r="R16" s="20" t="s">
        <v>182</v>
      </c>
      <c r="S16" s="18" t="s">
        <v>182</v>
      </c>
      <c r="T16" s="20" t="s">
        <v>182</v>
      </c>
      <c r="U16" s="18" t="s">
        <v>182</v>
      </c>
      <c r="V16" s="20" t="s">
        <v>182</v>
      </c>
      <c r="W16" s="18" t="n">
        <v>413.96462639</v>
      </c>
      <c r="X16" s="20" t="n">
        <v>6.00508846</v>
      </c>
    </row>
    <row r="17" spans="1:24">
      <c r="A17" s="15" t="s">
        <v>192</v>
      </c>
      <c r="B17" s="17" t="n">
        <v>6504</v>
      </c>
      <c r="C17" s="18">
        <f>(794.0/B17*100)</f>
        <v/>
      </c>
      <c r="D17" s="19" t="n">
        <v>5710</v>
      </c>
      <c r="E17" s="18" t="n">
        <v>525.01115699</v>
      </c>
      <c r="F17" s="20" t="n">
        <v>2.64520694</v>
      </c>
      <c r="G17" s="18" t="n">
        <v>497.29911704</v>
      </c>
      <c r="H17" s="20" t="n">
        <v>5.4189552</v>
      </c>
      <c r="I17" s="18" t="n">
        <v>460.46798231</v>
      </c>
      <c r="J17" s="20" t="n">
        <v>9.176074549999999</v>
      </c>
      <c r="K17" s="18" t="n">
        <v>459.42883127</v>
      </c>
      <c r="L17" s="20" t="n">
        <v>9.04210535</v>
      </c>
      <c r="M17" s="18" t="n">
        <v>439.63842279</v>
      </c>
      <c r="N17" s="20" t="n">
        <v>15.6393772</v>
      </c>
      <c r="O17" s="18" t="s">
        <v>182</v>
      </c>
      <c r="P17" s="20" t="s">
        <v>182</v>
      </c>
      <c r="Q17" s="18" t="s">
        <v>182</v>
      </c>
      <c r="R17" s="20" t="s">
        <v>182</v>
      </c>
      <c r="S17" s="18" t="n">
        <v>362.96139732</v>
      </c>
      <c r="T17" s="20" t="n">
        <v>12.64520278</v>
      </c>
      <c r="U17" s="18" t="s">
        <v>182</v>
      </c>
      <c r="V17" s="20" t="s">
        <v>182</v>
      </c>
      <c r="W17" s="18" t="n">
        <v>446.68541343</v>
      </c>
      <c r="X17" s="20" t="n">
        <v>7.04153941</v>
      </c>
    </row>
    <row r="18" spans="1:24">
      <c r="A18" s="15" t="s">
        <v>193</v>
      </c>
      <c r="B18" s="17" t="n">
        <v>5532</v>
      </c>
      <c r="C18" s="18">
        <f>(40.0/B18*100)</f>
        <v/>
      </c>
      <c r="D18" s="19" t="n">
        <v>5492</v>
      </c>
      <c r="E18" s="18" t="n">
        <v>475.71425293</v>
      </c>
      <c r="F18" s="20" t="n">
        <v>3.23747097</v>
      </c>
      <c r="G18" s="18" t="n">
        <v>460.93937314</v>
      </c>
      <c r="H18" s="20" t="n">
        <v>6.09184612</v>
      </c>
      <c r="I18" s="18" t="n">
        <v>436.77160176</v>
      </c>
      <c r="J18" s="20" t="n">
        <v>5.87062282</v>
      </c>
      <c r="K18" s="18" t="n">
        <v>432.42621347</v>
      </c>
      <c r="L18" s="20" t="n">
        <v>6.47331263</v>
      </c>
      <c r="M18" s="18" t="n">
        <v>416.96866674</v>
      </c>
      <c r="N18" s="20" t="n">
        <v>6.73344277</v>
      </c>
      <c r="O18" s="18" t="n">
        <v>358.73236946</v>
      </c>
      <c r="P18" s="20" t="n">
        <v>16.39771243</v>
      </c>
      <c r="Q18" s="18" t="s">
        <v>182</v>
      </c>
      <c r="R18" s="20" t="s">
        <v>182</v>
      </c>
      <c r="S18" s="18" t="s">
        <v>182</v>
      </c>
      <c r="T18" s="20" t="s">
        <v>182</v>
      </c>
      <c r="U18" s="18" t="s">
        <v>182</v>
      </c>
      <c r="V18" s="20" t="s">
        <v>182</v>
      </c>
      <c r="W18" s="18" t="n">
        <v>398.56741975</v>
      </c>
      <c r="X18" s="20" t="n">
        <v>6.73795501</v>
      </c>
    </row>
    <row r="19" spans="1:24">
      <c r="A19" s="15" t="s">
        <v>194</v>
      </c>
      <c r="B19" s="17" t="n">
        <v>5658</v>
      </c>
      <c r="C19" s="18">
        <f>(154.0/B19*100)</f>
        <v/>
      </c>
      <c r="D19" s="19" t="n">
        <v>5504</v>
      </c>
      <c r="E19" s="18" t="n">
        <v>500.42399222</v>
      </c>
      <c r="F19" s="20" t="n">
        <v>3.20138564</v>
      </c>
      <c r="G19" s="18" t="n">
        <v>488.59746865</v>
      </c>
      <c r="H19" s="20" t="n">
        <v>4.58155241</v>
      </c>
      <c r="I19" s="18" t="n">
        <v>462.48751089</v>
      </c>
      <c r="J19" s="20" t="n">
        <v>4.60873137</v>
      </c>
      <c r="K19" s="18" t="n">
        <v>442.68306485</v>
      </c>
      <c r="L19" s="20" t="n">
        <v>5.59232662</v>
      </c>
      <c r="M19" s="18" t="n">
        <v>433.20369333</v>
      </c>
      <c r="N19" s="20" t="n">
        <v>6.74051033</v>
      </c>
      <c r="O19" s="18" t="n">
        <v>385.76858232</v>
      </c>
      <c r="P19" s="20" t="n">
        <v>18.33358349</v>
      </c>
      <c r="Q19" s="18" t="s">
        <v>182</v>
      </c>
      <c r="R19" s="20" t="s">
        <v>182</v>
      </c>
      <c r="S19" s="18" t="s">
        <v>182</v>
      </c>
      <c r="T19" s="20" t="s">
        <v>182</v>
      </c>
      <c r="U19" s="18" t="s">
        <v>182</v>
      </c>
      <c r="V19" s="20" t="s">
        <v>182</v>
      </c>
      <c r="W19" s="18" t="n">
        <v>400.69801542</v>
      </c>
      <c r="X19" s="20" t="n">
        <v>6.72746285</v>
      </c>
    </row>
    <row r="20" spans="1:24">
      <c r="A20" s="15" t="s">
        <v>195</v>
      </c>
      <c r="B20" s="17" t="n">
        <v>3371</v>
      </c>
      <c r="C20" s="18">
        <f>(81.0/B20*100)</f>
        <v/>
      </c>
      <c r="D20" s="19" t="n">
        <v>3290</v>
      </c>
      <c r="E20" s="18" t="n">
        <v>508.3134314</v>
      </c>
      <c r="F20" s="20" t="n">
        <v>2.5045343</v>
      </c>
      <c r="G20" s="18" t="n">
        <v>484.52072615</v>
      </c>
      <c r="H20" s="20" t="n">
        <v>4.85477022</v>
      </c>
      <c r="I20" s="18" t="n">
        <v>456.81786007</v>
      </c>
      <c r="J20" s="20" t="n">
        <v>6.28028166</v>
      </c>
      <c r="K20" s="18" t="n">
        <v>446.32454235</v>
      </c>
      <c r="L20" s="20" t="n">
        <v>8.026926570000001</v>
      </c>
      <c r="M20" s="18" t="n">
        <v>434.57511839</v>
      </c>
      <c r="N20" s="20" t="n">
        <v>11.61633158</v>
      </c>
      <c r="O20" s="18" t="s">
        <v>182</v>
      </c>
      <c r="P20" s="20" t="s">
        <v>182</v>
      </c>
      <c r="Q20" s="18" t="s">
        <v>182</v>
      </c>
      <c r="R20" s="20" t="s">
        <v>182</v>
      </c>
      <c r="S20" s="18" t="s">
        <v>182</v>
      </c>
      <c r="T20" s="20" t="s">
        <v>182</v>
      </c>
      <c r="U20" s="18" t="s">
        <v>182</v>
      </c>
      <c r="V20" s="20" t="s">
        <v>182</v>
      </c>
      <c r="W20" s="18" t="n">
        <v>425.63115267</v>
      </c>
      <c r="X20" s="20" t="n">
        <v>8.645798190000001</v>
      </c>
    </row>
    <row r="21" spans="1:24">
      <c r="A21" s="15" t="s">
        <v>196</v>
      </c>
      <c r="B21" s="17" t="n">
        <v>5741</v>
      </c>
      <c r="C21" s="18">
        <f>(81.0/B21*100)</f>
        <v/>
      </c>
      <c r="D21" s="19" t="n">
        <v>5660</v>
      </c>
      <c r="E21" s="18" t="n">
        <v>507.74970602</v>
      </c>
      <c r="F21" s="20" t="n">
        <v>2.0856491</v>
      </c>
      <c r="G21" s="18" t="n">
        <v>516.2887508</v>
      </c>
      <c r="H21" s="20" t="n">
        <v>3.76860473</v>
      </c>
      <c r="I21" s="18" t="n">
        <v>487.25971232</v>
      </c>
      <c r="J21" s="20" t="n">
        <v>5.42323601</v>
      </c>
      <c r="K21" s="18" t="n">
        <v>477.36763294</v>
      </c>
      <c r="L21" s="20" t="n">
        <v>10.14748888</v>
      </c>
      <c r="M21" s="18" t="n">
        <v>416.50225476</v>
      </c>
      <c r="N21" s="20" t="n">
        <v>10.72003277</v>
      </c>
      <c r="O21" s="18" t="n">
        <v>424.8487347</v>
      </c>
      <c r="P21" s="20" t="n">
        <v>29.04056888</v>
      </c>
      <c r="Q21" s="18" t="s">
        <v>182</v>
      </c>
      <c r="R21" s="20" t="s">
        <v>182</v>
      </c>
      <c r="S21" s="18" t="s">
        <v>182</v>
      </c>
      <c r="T21" s="20" t="s">
        <v>182</v>
      </c>
      <c r="U21" s="18" t="s">
        <v>182</v>
      </c>
      <c r="V21" s="20" t="s">
        <v>182</v>
      </c>
      <c r="W21" s="18" t="n">
        <v>451.71236901</v>
      </c>
      <c r="X21" s="20" t="n">
        <v>7.40262325</v>
      </c>
    </row>
    <row r="22" spans="1:24">
      <c r="A22" s="15" t="s">
        <v>197</v>
      </c>
      <c r="B22" s="17" t="n">
        <v>6598</v>
      </c>
      <c r="C22" s="18">
        <f>(102.0/B22*100)</f>
        <v/>
      </c>
      <c r="D22" s="19" t="n">
        <v>6496</v>
      </c>
      <c r="E22" s="18" t="n">
        <v>507.60739341</v>
      </c>
      <c r="F22" s="20" t="n">
        <v>4.12598261</v>
      </c>
      <c r="G22" s="18" t="n">
        <v>465.27767457</v>
      </c>
      <c r="H22" s="20" t="n">
        <v>5.906508</v>
      </c>
      <c r="I22" s="18" t="n">
        <v>435.73587594</v>
      </c>
      <c r="J22" s="20" t="n">
        <v>6.54466496</v>
      </c>
      <c r="K22" s="18" t="n">
        <v>423.38549321</v>
      </c>
      <c r="L22" s="20" t="n">
        <v>6.56844964</v>
      </c>
      <c r="M22" s="18" t="n">
        <v>432.3049466</v>
      </c>
      <c r="N22" s="20" t="n">
        <v>7.72143021</v>
      </c>
      <c r="O22" s="18" t="n">
        <v>353.48150344</v>
      </c>
      <c r="P22" s="20" t="n">
        <v>10.04320883</v>
      </c>
      <c r="Q22" s="18" t="s">
        <v>182</v>
      </c>
      <c r="R22" s="20" t="s">
        <v>182</v>
      </c>
      <c r="S22" s="18" t="n">
        <v>465.3184081</v>
      </c>
      <c r="T22" s="20" t="n">
        <v>9.52311205</v>
      </c>
      <c r="U22" s="18" t="s">
        <v>182</v>
      </c>
      <c r="V22" s="20" t="s">
        <v>182</v>
      </c>
      <c r="W22" s="18" t="n">
        <v>392.28857261</v>
      </c>
      <c r="X22" s="20" t="n">
        <v>7.30484758</v>
      </c>
    </row>
    <row r="23" spans="1:24">
      <c r="A23" s="15" t="s">
        <v>198</v>
      </c>
      <c r="B23" s="17" t="n">
        <v>11583</v>
      </c>
      <c r="C23" s="18">
        <f>(522.0/B23*100)</f>
        <v/>
      </c>
      <c r="D23" s="19" t="n">
        <v>11061</v>
      </c>
      <c r="E23" s="18" t="n">
        <v>504.22812254</v>
      </c>
      <c r="F23" s="20" t="n">
        <v>3.0235079</v>
      </c>
      <c r="G23" s="18" t="n">
        <v>513.8964895</v>
      </c>
      <c r="H23" s="20" t="n">
        <v>4.53406447</v>
      </c>
      <c r="I23" s="18" t="n">
        <v>478.11528423</v>
      </c>
      <c r="J23" s="20" t="n">
        <v>5.50978623</v>
      </c>
      <c r="K23" s="18" t="n">
        <v>461.61387538</v>
      </c>
      <c r="L23" s="20" t="n">
        <v>6.71960504</v>
      </c>
      <c r="M23" s="18" t="n">
        <v>447.59641359</v>
      </c>
      <c r="N23" s="20" t="n">
        <v>8.477652089999999</v>
      </c>
      <c r="O23" s="18" t="n">
        <v>458.71026959</v>
      </c>
      <c r="P23" s="20" t="n">
        <v>19.55759787</v>
      </c>
      <c r="Q23" s="18" t="s">
        <v>182</v>
      </c>
      <c r="R23" s="20" t="s">
        <v>182</v>
      </c>
      <c r="S23" s="18" t="s">
        <v>182</v>
      </c>
      <c r="T23" s="20" t="s">
        <v>182</v>
      </c>
      <c r="U23" s="18" t="s">
        <v>182</v>
      </c>
      <c r="V23" s="20" t="s">
        <v>182</v>
      </c>
      <c r="W23" s="18" t="n">
        <v>434.16096023</v>
      </c>
      <c r="X23" s="20" t="n">
        <v>5.7938738</v>
      </c>
    </row>
    <row r="24" spans="1:24">
      <c r="A24" s="15" t="s">
        <v>199</v>
      </c>
      <c r="B24" s="17" t="n">
        <v>6647</v>
      </c>
      <c r="C24" s="18">
        <f>(20.0/B24*100)</f>
        <v/>
      </c>
      <c r="D24" s="19" t="n">
        <v>6627</v>
      </c>
      <c r="E24" s="18" t="n">
        <v>536.91572014</v>
      </c>
      <c r="F24" s="20" t="n">
        <v>2.82745445</v>
      </c>
      <c r="G24" s="18" t="n">
        <v>528.24963949</v>
      </c>
      <c r="H24" s="20" t="n">
        <v>6.85581105</v>
      </c>
      <c r="I24" s="18" t="n">
        <v>501.74515594</v>
      </c>
      <c r="J24" s="20" t="n">
        <v>11.16020885</v>
      </c>
      <c r="K24" s="18" t="n">
        <v>487.56832691</v>
      </c>
      <c r="L24" s="20" t="n">
        <v>19.02523611</v>
      </c>
      <c r="M24" s="18" t="n">
        <v>489.72262279</v>
      </c>
      <c r="N24" s="20" t="n">
        <v>15.23711286</v>
      </c>
      <c r="O24" s="18" t="n">
        <v>437.355754</v>
      </c>
      <c r="P24" s="20" t="n">
        <v>17.09724105</v>
      </c>
      <c r="Q24" s="18" t="s">
        <v>182</v>
      </c>
      <c r="R24" s="20" t="s">
        <v>182</v>
      </c>
      <c r="S24" s="18" t="s">
        <v>182</v>
      </c>
      <c r="T24" s="20" t="s">
        <v>182</v>
      </c>
      <c r="U24" s="18" t="s">
        <v>182</v>
      </c>
      <c r="V24" s="20" t="s">
        <v>182</v>
      </c>
      <c r="W24" s="18" t="n">
        <v>457.86729691</v>
      </c>
      <c r="X24" s="20" t="n">
        <v>12.79043605</v>
      </c>
    </row>
    <row r="25" spans="1:24">
      <c r="A25" s="15" t="s">
        <v>200</v>
      </c>
      <c r="B25" s="17" t="n">
        <v>5581</v>
      </c>
      <c r="C25" s="18">
        <f>(28.0/B25*100)</f>
        <v/>
      </c>
      <c r="D25" s="19" t="n">
        <v>5553</v>
      </c>
      <c r="E25" s="18" t="n">
        <v>532.48140318</v>
      </c>
      <c r="F25" s="20" t="n">
        <v>3.78434914</v>
      </c>
      <c r="G25" s="18" t="n">
        <v>519.19249562</v>
      </c>
      <c r="H25" s="20" t="n">
        <v>5.11068443</v>
      </c>
      <c r="I25" s="18" t="n">
        <v>489.12601376</v>
      </c>
      <c r="J25" s="20" t="n">
        <v>6.51680676</v>
      </c>
      <c r="K25" s="18" t="n">
        <v>497.46538118</v>
      </c>
      <c r="L25" s="20" t="n">
        <v>13.30506505</v>
      </c>
      <c r="M25" s="18" t="n">
        <v>474.07869626</v>
      </c>
      <c r="N25" s="20" t="n">
        <v>21.1428006</v>
      </c>
      <c r="O25" s="18" t="n">
        <v>392.05635972</v>
      </c>
      <c r="P25" s="20" t="n">
        <v>35.90323828</v>
      </c>
      <c r="Q25" s="18" t="s">
        <v>182</v>
      </c>
      <c r="R25" s="20" t="s">
        <v>182</v>
      </c>
      <c r="S25" s="18" t="s">
        <v>182</v>
      </c>
      <c r="T25" s="20" t="s">
        <v>182</v>
      </c>
      <c r="U25" s="18" t="s">
        <v>182</v>
      </c>
      <c r="V25" s="20" t="s">
        <v>182</v>
      </c>
      <c r="W25" s="18" t="n">
        <v>463.79892548</v>
      </c>
      <c r="X25" s="20" t="n">
        <v>21.32140114</v>
      </c>
    </row>
    <row r="26" spans="1:24">
      <c r="A26" s="15" t="s">
        <v>201</v>
      </c>
      <c r="B26" s="17" t="n">
        <v>4869</v>
      </c>
      <c r="C26" s="18">
        <f>(102.0/B26*100)</f>
        <v/>
      </c>
      <c r="D26" s="19" t="n">
        <v>4767</v>
      </c>
      <c r="E26" s="18" t="n">
        <v>500.57721838</v>
      </c>
      <c r="F26" s="20" t="n">
        <v>2.41394426</v>
      </c>
      <c r="G26" s="18" t="n">
        <v>480.31529156</v>
      </c>
      <c r="H26" s="20" t="n">
        <v>3.7733698</v>
      </c>
      <c r="I26" s="18" t="n">
        <v>466.30867314</v>
      </c>
      <c r="J26" s="20" t="n">
        <v>4.11119616</v>
      </c>
      <c r="K26" s="18" t="n">
        <v>452.57958504</v>
      </c>
      <c r="L26" s="20" t="n">
        <v>4.73487699</v>
      </c>
      <c r="M26" s="18" t="n">
        <v>443.03635118</v>
      </c>
      <c r="N26" s="20" t="n">
        <v>5.84121418</v>
      </c>
      <c r="O26" s="18" t="s">
        <v>182</v>
      </c>
      <c r="P26" s="20" t="s">
        <v>182</v>
      </c>
      <c r="Q26" s="18" t="s">
        <v>182</v>
      </c>
      <c r="R26" s="20" t="s">
        <v>182</v>
      </c>
      <c r="S26" s="18" t="s">
        <v>182</v>
      </c>
      <c r="T26" s="20" t="s">
        <v>182</v>
      </c>
      <c r="U26" s="18" t="s">
        <v>182</v>
      </c>
      <c r="V26" s="20" t="s">
        <v>182</v>
      </c>
      <c r="W26" s="18" t="n">
        <v>425.87701915</v>
      </c>
      <c r="X26" s="20" t="n">
        <v>8.502129050000001</v>
      </c>
    </row>
    <row r="27" spans="1:24">
      <c r="A27" s="15" t="s">
        <v>202</v>
      </c>
      <c r="B27" s="17" t="n">
        <v>5299</v>
      </c>
      <c r="C27" s="18">
        <f>(186.0/B27*100)</f>
        <v/>
      </c>
      <c r="D27" s="19" t="n">
        <v>5113</v>
      </c>
      <c r="E27" s="18" t="n">
        <v>512.85584506</v>
      </c>
      <c r="F27" s="20" t="n">
        <v>2.04382245</v>
      </c>
      <c r="G27" s="18" t="n">
        <v>493.51465853</v>
      </c>
      <c r="H27" s="20" t="n">
        <v>4.41492369</v>
      </c>
      <c r="I27" s="18" t="n">
        <v>461.61924458</v>
      </c>
      <c r="J27" s="20" t="n">
        <v>4.6907146</v>
      </c>
      <c r="K27" s="18" t="n">
        <v>444.78227741</v>
      </c>
      <c r="L27" s="20" t="n">
        <v>5.82927155</v>
      </c>
      <c r="M27" s="18" t="n">
        <v>435.42740056</v>
      </c>
      <c r="N27" s="20" t="n">
        <v>7.72313799</v>
      </c>
      <c r="O27" s="18" t="n">
        <v>433.74807221</v>
      </c>
      <c r="P27" s="20" t="n">
        <v>14.3856779</v>
      </c>
      <c r="Q27" s="18" t="s">
        <v>182</v>
      </c>
      <c r="R27" s="20" t="s">
        <v>182</v>
      </c>
      <c r="S27" s="18" t="s">
        <v>182</v>
      </c>
      <c r="T27" s="20" t="s">
        <v>182</v>
      </c>
      <c r="U27" s="18" t="s">
        <v>182</v>
      </c>
      <c r="V27" s="20" t="s">
        <v>182</v>
      </c>
      <c r="W27" s="18" t="n">
        <v>421.32723321</v>
      </c>
      <c r="X27" s="20" t="n">
        <v>4.05923283</v>
      </c>
    </row>
    <row r="28" spans="1:24">
      <c r="A28" s="15" t="s">
        <v>203</v>
      </c>
      <c r="B28" s="17" t="n">
        <v>7568</v>
      </c>
      <c r="C28" s="18">
        <f>(135.0/B28*100)</f>
        <v/>
      </c>
      <c r="D28" s="19" t="n">
        <v>7433</v>
      </c>
      <c r="E28" s="18" t="n">
        <v>415.90977773</v>
      </c>
      <c r="F28" s="20" t="n">
        <v>2.38825232</v>
      </c>
      <c r="G28" s="18" t="n">
        <v>420.14327782</v>
      </c>
      <c r="H28" s="20" t="n">
        <v>4.11179133</v>
      </c>
      <c r="I28" s="18" t="n">
        <v>407.62935888</v>
      </c>
      <c r="J28" s="20" t="n">
        <v>4.40041367</v>
      </c>
      <c r="K28" s="18" t="n">
        <v>390.73341008</v>
      </c>
      <c r="L28" s="20" t="n">
        <v>4.5585605</v>
      </c>
      <c r="M28" s="18" t="n">
        <v>390.63817878</v>
      </c>
      <c r="N28" s="20" t="n">
        <v>6.21526784</v>
      </c>
      <c r="O28" s="18" t="n">
        <v>331.61953229</v>
      </c>
      <c r="P28" s="20" t="n">
        <v>9.41278149</v>
      </c>
      <c r="Q28" s="18" t="s">
        <v>182</v>
      </c>
      <c r="R28" s="20" t="s">
        <v>182</v>
      </c>
      <c r="S28" s="18" t="s">
        <v>182</v>
      </c>
      <c r="T28" s="20" t="s">
        <v>182</v>
      </c>
      <c r="U28" s="18" t="s">
        <v>182</v>
      </c>
      <c r="V28" s="20" t="s">
        <v>182</v>
      </c>
      <c r="W28" s="18" t="n">
        <v>350.69853489</v>
      </c>
      <c r="X28" s="20" t="n">
        <v>7.90125314</v>
      </c>
    </row>
    <row r="29" spans="1:24">
      <c r="A29" s="15" t="s">
        <v>204</v>
      </c>
      <c r="B29" s="17" t="n">
        <v>5385</v>
      </c>
      <c r="C29" s="18">
        <f>(37.0/B29*100)</f>
        <v/>
      </c>
      <c r="D29" s="19" t="n">
        <v>5348</v>
      </c>
      <c r="E29" s="18" t="n">
        <v>530.30472607</v>
      </c>
      <c r="F29" s="20" t="n">
        <v>2.28781923</v>
      </c>
      <c r="G29" s="18" t="n">
        <v>513.5367007999999</v>
      </c>
      <c r="H29" s="20" t="n">
        <v>4.95164943</v>
      </c>
      <c r="I29" s="18" t="n">
        <v>472.36844078</v>
      </c>
      <c r="J29" s="20" t="n">
        <v>5.47259179</v>
      </c>
      <c r="K29" s="18" t="n">
        <v>476.98088635</v>
      </c>
      <c r="L29" s="20" t="n">
        <v>7.32682791</v>
      </c>
      <c r="M29" s="18" t="n">
        <v>439.1167553</v>
      </c>
      <c r="N29" s="20" t="n">
        <v>8.77879568</v>
      </c>
      <c r="O29" s="18" t="n">
        <v>388.67614524</v>
      </c>
      <c r="P29" s="20" t="n">
        <v>42.43001082</v>
      </c>
      <c r="Q29" s="18" t="s">
        <v>182</v>
      </c>
      <c r="R29" s="20" t="s">
        <v>182</v>
      </c>
      <c r="S29" s="18" t="n">
        <v>335.3902018</v>
      </c>
      <c r="T29" s="20" t="n">
        <v>12.1685767</v>
      </c>
      <c r="U29" s="18" t="s">
        <v>182</v>
      </c>
      <c r="V29" s="20" t="s">
        <v>182</v>
      </c>
      <c r="W29" s="18" t="n">
        <v>419.81896601</v>
      </c>
      <c r="X29" s="20" t="n">
        <v>10.62137147</v>
      </c>
    </row>
    <row r="30" spans="1:24">
      <c r="A30" s="15" t="s">
        <v>205</v>
      </c>
      <c r="B30" s="17" t="n">
        <v>4520</v>
      </c>
      <c r="C30" s="18">
        <f>(577.0/B30*100)</f>
        <v/>
      </c>
      <c r="D30" s="19" t="n">
        <v>3943</v>
      </c>
      <c r="E30" s="18" t="n">
        <v>512.61424794</v>
      </c>
      <c r="F30" s="20" t="n">
        <v>2.49597512</v>
      </c>
      <c r="G30" s="18" t="n">
        <v>512.37475693</v>
      </c>
      <c r="H30" s="20" t="n">
        <v>4.50866295</v>
      </c>
      <c r="I30" s="18" t="n">
        <v>471.06176684</v>
      </c>
      <c r="J30" s="20" t="n">
        <v>5.74193868</v>
      </c>
      <c r="K30" s="18" t="n">
        <v>457.69448956</v>
      </c>
      <c r="L30" s="20" t="n">
        <v>7.31471871</v>
      </c>
      <c r="M30" s="18" t="n">
        <v>444.00499732</v>
      </c>
      <c r="N30" s="20" t="n">
        <v>8.63480358</v>
      </c>
      <c r="O30" s="18" t="n">
        <v>416.62079913</v>
      </c>
      <c r="P30" s="20" t="n">
        <v>23.35845308</v>
      </c>
      <c r="Q30" s="18" t="s">
        <v>182</v>
      </c>
      <c r="R30" s="20" t="s">
        <v>182</v>
      </c>
      <c r="S30" s="18" t="s">
        <v>182</v>
      </c>
      <c r="T30" s="20" t="s">
        <v>182</v>
      </c>
      <c r="U30" s="18" t="s">
        <v>182</v>
      </c>
      <c r="V30" s="20" t="s">
        <v>182</v>
      </c>
      <c r="W30" s="18" t="n">
        <v>436.20402854</v>
      </c>
      <c r="X30" s="20" t="n">
        <v>6.41461154</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(17.0/B32*100)</f>
        <v/>
      </c>
      <c r="D32" s="19" t="n">
        <v>4461</v>
      </c>
      <c r="E32" s="18" t="n">
        <v>523.29693022</v>
      </c>
      <c r="F32" s="20" t="n">
        <v>2.66271666</v>
      </c>
      <c r="G32" s="18" t="n">
        <v>503.42922254</v>
      </c>
      <c r="H32" s="20" t="n">
        <v>4.10033646</v>
      </c>
      <c r="I32" s="18" t="n">
        <v>477.65118861</v>
      </c>
      <c r="J32" s="20" t="n">
        <v>4.56223248</v>
      </c>
      <c r="K32" s="18" t="n">
        <v>470.37673833</v>
      </c>
      <c r="L32" s="20" t="n">
        <v>4.72308753</v>
      </c>
      <c r="M32" s="18" t="n">
        <v>448.90374871</v>
      </c>
      <c r="N32" s="20" t="n">
        <v>6.13540925</v>
      </c>
      <c r="O32" s="18" t="n">
        <v>459.37468581</v>
      </c>
      <c r="P32" s="20" t="n">
        <v>28.13902873</v>
      </c>
      <c r="Q32" s="18" t="s">
        <v>182</v>
      </c>
      <c r="R32" s="20" t="s">
        <v>182</v>
      </c>
      <c r="S32" s="18" t="s">
        <v>182</v>
      </c>
      <c r="T32" s="20" t="s">
        <v>182</v>
      </c>
      <c r="U32" s="18" t="s">
        <v>182</v>
      </c>
      <c r="V32" s="20" t="s">
        <v>182</v>
      </c>
      <c r="W32" s="18" t="n">
        <v>430.63671102</v>
      </c>
      <c r="X32" s="20" t="n">
        <v>9.63762105</v>
      </c>
    </row>
    <row r="33" spans="1:24">
      <c r="A33" s="15" t="s">
        <v>208</v>
      </c>
      <c r="B33" s="17" t="n">
        <v>7325</v>
      </c>
      <c r="C33" s="18">
        <f>(246.0/B33*100)</f>
        <v/>
      </c>
      <c r="D33" s="19" t="n">
        <v>7079</v>
      </c>
      <c r="E33" s="18" t="n">
        <v>508.78850928</v>
      </c>
      <c r="F33" s="20" t="n">
        <v>2.87840615</v>
      </c>
      <c r="G33" s="18" t="n">
        <v>506.0106336</v>
      </c>
      <c r="H33" s="20" t="n">
        <v>4.84088306</v>
      </c>
      <c r="I33" s="18" t="n">
        <v>473.85347472</v>
      </c>
      <c r="J33" s="20" t="n">
        <v>4.97012569</v>
      </c>
      <c r="K33" s="18" t="n">
        <v>461.97361643</v>
      </c>
      <c r="L33" s="20" t="n">
        <v>6.78106043</v>
      </c>
      <c r="M33" s="18" t="n">
        <v>435.2347677</v>
      </c>
      <c r="N33" s="20" t="n">
        <v>5.98661207</v>
      </c>
      <c r="O33" s="18" t="n">
        <v>385.2957023</v>
      </c>
      <c r="P33" s="20" t="n">
        <v>29.52119482</v>
      </c>
      <c r="Q33" s="18" t="s">
        <v>182</v>
      </c>
      <c r="R33" s="20" t="s">
        <v>182</v>
      </c>
      <c r="S33" s="18" t="s">
        <v>182</v>
      </c>
      <c r="T33" s="20" t="s">
        <v>182</v>
      </c>
      <c r="U33" s="18" t="s">
        <v>182</v>
      </c>
      <c r="V33" s="20" t="s">
        <v>182</v>
      </c>
      <c r="W33" s="18" t="n">
        <v>426.33376212</v>
      </c>
      <c r="X33" s="20" t="n">
        <v>9.21701019</v>
      </c>
    </row>
    <row r="34" spans="1:24">
      <c r="A34" s="15" t="s">
        <v>209</v>
      </c>
      <c r="B34" s="17" t="n">
        <v>6350</v>
      </c>
      <c r="C34" s="18">
        <f>(87.0/B34*100)</f>
        <v/>
      </c>
      <c r="D34" s="19" t="n">
        <v>6263</v>
      </c>
      <c r="E34" s="18" t="n">
        <v>501.9589698</v>
      </c>
      <c r="F34" s="20" t="n">
        <v>2.69575903</v>
      </c>
      <c r="G34" s="18" t="n">
        <v>482.63431069</v>
      </c>
      <c r="H34" s="20" t="n">
        <v>4.3612304</v>
      </c>
      <c r="I34" s="18" t="n">
        <v>471.16321023</v>
      </c>
      <c r="J34" s="20" t="n">
        <v>5.42053375</v>
      </c>
      <c r="K34" s="18" t="n">
        <v>451.78300048</v>
      </c>
      <c r="L34" s="20" t="n">
        <v>6.01826724</v>
      </c>
      <c r="M34" s="18" t="n">
        <v>436.21471445</v>
      </c>
      <c r="N34" s="20" t="n">
        <v>5.75660149</v>
      </c>
      <c r="O34" s="18" t="n">
        <v>379.07328183</v>
      </c>
      <c r="P34" s="20" t="n">
        <v>14.0777645</v>
      </c>
      <c r="Q34" s="18" t="s">
        <v>182</v>
      </c>
      <c r="R34" s="20" t="s">
        <v>182</v>
      </c>
      <c r="S34" s="18" t="n">
        <v>336.51078337</v>
      </c>
      <c r="T34" s="20" t="n">
        <v>12.24828707</v>
      </c>
      <c r="U34" s="18" t="s">
        <v>182</v>
      </c>
      <c r="V34" s="20" t="s">
        <v>182</v>
      </c>
      <c r="W34" s="18" t="n">
        <v>402.27711231</v>
      </c>
      <c r="X34" s="20" t="n">
        <v>8.632531739999999</v>
      </c>
    </row>
    <row r="35" spans="1:24">
      <c r="A35" s="15" t="s">
        <v>210</v>
      </c>
      <c r="B35" s="17" t="n">
        <v>6406</v>
      </c>
      <c r="C35" s="18">
        <f>(76.0/B35*100)</f>
        <v/>
      </c>
      <c r="D35" s="19" t="n">
        <v>6330</v>
      </c>
      <c r="E35" s="18" t="n">
        <v>527.96905707</v>
      </c>
      <c r="F35" s="20" t="n">
        <v>1.99005928</v>
      </c>
      <c r="G35" s="18" t="n">
        <v>513.85987296</v>
      </c>
      <c r="H35" s="20" t="n">
        <v>4.27991955</v>
      </c>
      <c r="I35" s="18" t="n">
        <v>488.85128951</v>
      </c>
      <c r="J35" s="20" t="n">
        <v>5.93827692</v>
      </c>
      <c r="K35" s="18" t="n">
        <v>463.4190158</v>
      </c>
      <c r="L35" s="20" t="n">
        <v>7.38323211</v>
      </c>
      <c r="M35" s="18" t="n">
        <v>458.68769878</v>
      </c>
      <c r="N35" s="20" t="n">
        <v>7.75302941</v>
      </c>
      <c r="O35" s="18" t="n">
        <v>456.28947541</v>
      </c>
      <c r="P35" s="20" t="n">
        <v>18.93491365</v>
      </c>
      <c r="Q35" s="18" t="s">
        <v>182</v>
      </c>
      <c r="R35" s="20" t="s">
        <v>182</v>
      </c>
      <c r="S35" s="18" t="n">
        <v>349.78970242</v>
      </c>
      <c r="T35" s="20" t="n">
        <v>6.90672373</v>
      </c>
      <c r="U35" s="18" t="s">
        <v>182</v>
      </c>
      <c r="V35" s="20" t="s">
        <v>182</v>
      </c>
      <c r="W35" s="18" t="n">
        <v>452.73056776</v>
      </c>
      <c r="X35" s="20" t="n">
        <v>6.53777432</v>
      </c>
    </row>
    <row r="36" spans="1:24">
      <c r="A36" s="15" t="s">
        <v>211</v>
      </c>
      <c r="B36" s="17" t="n">
        <v>6736</v>
      </c>
      <c r="C36" s="18">
        <f>(54.0/B36*100)</f>
        <v/>
      </c>
      <c r="D36" s="19" t="n">
        <v>6682</v>
      </c>
      <c r="E36" s="18" t="n">
        <v>493.25463564</v>
      </c>
      <c r="F36" s="20" t="n">
        <v>2.3274877</v>
      </c>
      <c r="G36" s="18" t="n">
        <v>498.41956951</v>
      </c>
      <c r="H36" s="20" t="n">
        <v>4.33012793</v>
      </c>
      <c r="I36" s="18" t="n">
        <v>474.6596868</v>
      </c>
      <c r="J36" s="20" t="n">
        <v>6.54771503</v>
      </c>
      <c r="K36" s="18" t="n">
        <v>450.34377721</v>
      </c>
      <c r="L36" s="20" t="n">
        <v>6.93306163</v>
      </c>
      <c r="M36" s="18" t="n">
        <v>444.06730188</v>
      </c>
      <c r="N36" s="20" t="n">
        <v>8.286739860000001</v>
      </c>
      <c r="O36" s="18" t="n">
        <v>415.69116087</v>
      </c>
      <c r="P36" s="20" t="n">
        <v>19.29217902</v>
      </c>
      <c r="Q36" s="18" t="s">
        <v>182</v>
      </c>
      <c r="R36" s="20" t="s">
        <v>182</v>
      </c>
      <c r="S36" s="18" t="s">
        <v>182</v>
      </c>
      <c r="T36" s="20" t="s">
        <v>182</v>
      </c>
      <c r="U36" s="18" t="s">
        <v>182</v>
      </c>
      <c r="V36" s="20" t="s">
        <v>182</v>
      </c>
      <c r="W36" s="18" t="n">
        <v>425.23928496</v>
      </c>
      <c r="X36" s="20" t="n">
        <v>6.75856963</v>
      </c>
    </row>
    <row r="37" spans="1:24">
      <c r="A37" s="15" t="s">
        <v>212</v>
      </c>
      <c r="B37" s="17" t="n">
        <v>5458</v>
      </c>
      <c r="C37" s="18">
        <f>(271.0/B37*100)</f>
        <v/>
      </c>
      <c r="D37" s="19" t="n">
        <v>5187</v>
      </c>
      <c r="E37" s="18" t="n">
        <v>515.27842933</v>
      </c>
      <c r="F37" s="20" t="n">
        <v>3.16365038</v>
      </c>
      <c r="G37" s="18" t="n">
        <v>506.64103252</v>
      </c>
      <c r="H37" s="20" t="n">
        <v>4.6373851</v>
      </c>
      <c r="I37" s="18" t="n">
        <v>474.25346754</v>
      </c>
      <c r="J37" s="20" t="n">
        <v>5.7551565</v>
      </c>
      <c r="K37" s="18" t="n">
        <v>467.74509024</v>
      </c>
      <c r="L37" s="20" t="n">
        <v>7.22008403</v>
      </c>
      <c r="M37" s="18" t="n">
        <v>447.17018049</v>
      </c>
      <c r="N37" s="20" t="n">
        <v>7.79963392</v>
      </c>
      <c r="O37" s="18" t="n">
        <v>389.21190398</v>
      </c>
      <c r="P37" s="20" t="n">
        <v>22.35314496</v>
      </c>
      <c r="Q37" s="18" t="s">
        <v>182</v>
      </c>
      <c r="R37" s="20" t="s">
        <v>182</v>
      </c>
      <c r="S37" s="18" t="s">
        <v>182</v>
      </c>
      <c r="T37" s="20" t="s">
        <v>182</v>
      </c>
      <c r="U37" s="18" t="s">
        <v>182</v>
      </c>
      <c r="V37" s="20" t="s">
        <v>182</v>
      </c>
      <c r="W37" s="18" t="n">
        <v>424.2105952</v>
      </c>
      <c r="X37" s="20" t="n">
        <v>5.60180988</v>
      </c>
    </row>
    <row r="38" spans="1:24">
      <c r="A38" s="15" t="s">
        <v>213</v>
      </c>
      <c r="B38" s="17" t="n">
        <v>5860</v>
      </c>
      <c r="C38" s="18">
        <f>(68.0/B38*100)</f>
        <v/>
      </c>
      <c r="D38" s="19" t="n">
        <v>5792</v>
      </c>
      <c r="E38" s="18" t="n">
        <v>541.84377356</v>
      </c>
      <c r="F38" s="20" t="n">
        <v>2.81258725</v>
      </c>
      <c r="G38" s="18" t="n">
        <v>523.65629867</v>
      </c>
      <c r="H38" s="20" t="n">
        <v>4.78393138</v>
      </c>
      <c r="I38" s="18" t="n">
        <v>492.24411868</v>
      </c>
      <c r="J38" s="20" t="n">
        <v>5.28231476</v>
      </c>
      <c r="K38" s="18" t="n">
        <v>442.34648116</v>
      </c>
      <c r="L38" s="20" t="n">
        <v>8.87914516</v>
      </c>
      <c r="M38" s="18" t="n">
        <v>463.11835203</v>
      </c>
      <c r="N38" s="20" t="n">
        <v>9.66991164</v>
      </c>
      <c r="O38" s="18" t="n">
        <v>423.77334755</v>
      </c>
      <c r="P38" s="20" t="n">
        <v>19.6152984</v>
      </c>
      <c r="Q38" s="18" t="s">
        <v>182</v>
      </c>
      <c r="R38" s="20" t="s">
        <v>182</v>
      </c>
      <c r="S38" s="18" t="s">
        <v>182</v>
      </c>
      <c r="T38" s="20" t="s">
        <v>182</v>
      </c>
      <c r="U38" s="18" t="s">
        <v>182</v>
      </c>
      <c r="V38" s="20" t="s">
        <v>182</v>
      </c>
      <c r="W38" s="18" t="n">
        <v>453.51951288</v>
      </c>
      <c r="X38" s="20" t="n">
        <v>6.23183238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(5675.0/B40*100)</f>
        <v/>
      </c>
      <c r="D40" s="19" t="n">
        <v>8482</v>
      </c>
      <c r="E40" s="18" t="n">
        <v>507.87004136</v>
      </c>
      <c r="F40" s="20" t="n">
        <v>3.14256517</v>
      </c>
      <c r="G40" s="18" t="n">
        <v>523.0919387599999</v>
      </c>
      <c r="H40" s="20" t="n">
        <v>4.92563642</v>
      </c>
      <c r="I40" s="18" t="n">
        <v>484.32844912</v>
      </c>
      <c r="J40" s="20" t="n">
        <v>5.01302137</v>
      </c>
      <c r="K40" s="18" t="n">
        <v>466.3213548</v>
      </c>
      <c r="L40" s="20" t="n">
        <v>9.25968383</v>
      </c>
      <c r="M40" s="18" t="n">
        <v>438.32775521</v>
      </c>
      <c r="N40" s="20" t="n">
        <v>8.559047</v>
      </c>
      <c r="O40" s="18" t="n">
        <v>408.69474018</v>
      </c>
      <c r="P40" s="20" t="n">
        <v>29.40753755</v>
      </c>
      <c r="Q40" s="18" t="s">
        <v>182</v>
      </c>
      <c r="R40" s="20" t="s">
        <v>182</v>
      </c>
      <c r="S40" s="18" t="n">
        <v>491.16464222</v>
      </c>
      <c r="T40" s="20" t="n">
        <v>2.5540442</v>
      </c>
      <c r="U40" s="18" t="s">
        <v>182</v>
      </c>
      <c r="V40" s="20" t="s">
        <v>182</v>
      </c>
      <c r="W40" s="18" t="n">
        <v>404.24970304</v>
      </c>
      <c r="X40" s="20" t="n">
        <v>6.11848306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(2819.0/B46*100)</f>
        <v/>
      </c>
      <c r="D46" s="19" t="n">
        <v>20322</v>
      </c>
      <c r="E46" s="18" t="n">
        <v>397.13022715</v>
      </c>
      <c r="F46" s="20" t="n">
        <v>3.6009124</v>
      </c>
      <c r="G46" s="18" t="n">
        <v>397.35147143</v>
      </c>
      <c r="H46" s="20" t="n">
        <v>5.36920066</v>
      </c>
      <c r="I46" s="18" t="n">
        <v>405.15095877</v>
      </c>
      <c r="J46" s="20" t="n">
        <v>5.70632363</v>
      </c>
      <c r="K46" s="18" t="n">
        <v>389.30308533</v>
      </c>
      <c r="L46" s="20" t="n">
        <v>6.46101743</v>
      </c>
      <c r="M46" s="18" t="n">
        <v>379.15416685</v>
      </c>
      <c r="N46" s="20" t="n">
        <v>6.24713952</v>
      </c>
      <c r="O46" s="18" t="n">
        <v>284.46388749</v>
      </c>
      <c r="P46" s="20" t="n">
        <v>12.06045404</v>
      </c>
      <c r="Q46" s="18" t="s">
        <v>182</v>
      </c>
      <c r="R46" s="20" t="s">
        <v>182</v>
      </c>
      <c r="S46" s="18" t="s">
        <v>182</v>
      </c>
      <c r="T46" s="20" t="s">
        <v>182</v>
      </c>
      <c r="U46" s="18" t="s">
        <v>182</v>
      </c>
      <c r="V46" s="20" t="s">
        <v>182</v>
      </c>
      <c r="W46" s="18" t="n">
        <v>355.92900371</v>
      </c>
      <c r="X46" s="20" t="n">
        <v>3.93456307</v>
      </c>
    </row>
    <row r="47" spans="1:24">
      <c r="A47" s="15" t="s">
        <v>222</v>
      </c>
      <c r="B47" s="17" t="n">
        <v>5928</v>
      </c>
      <c r="C47" s="18">
        <f>(162.0/B47*100)</f>
        <v/>
      </c>
      <c r="D47" s="19" t="n">
        <v>5766</v>
      </c>
      <c r="E47" s="18" t="n">
        <v>478.54920464</v>
      </c>
      <c r="F47" s="20" t="n">
        <v>4.12482762</v>
      </c>
      <c r="G47" s="18" t="n">
        <v>454.70443843</v>
      </c>
      <c r="H47" s="20" t="n">
        <v>5.62709513</v>
      </c>
      <c r="I47" s="18" t="n">
        <v>447.16474929</v>
      </c>
      <c r="J47" s="20" t="n">
        <v>5.46583116</v>
      </c>
      <c r="K47" s="18" t="n">
        <v>423.65274423</v>
      </c>
      <c r="L47" s="20" t="n">
        <v>5.37686166</v>
      </c>
      <c r="M47" s="18" t="n">
        <v>419.91482766</v>
      </c>
      <c r="N47" s="20" t="n">
        <v>5.58230937</v>
      </c>
      <c r="O47" s="18" t="n">
        <v>351.05817057</v>
      </c>
      <c r="P47" s="20" t="n">
        <v>12.61946813</v>
      </c>
      <c r="Q47" s="18" t="s">
        <v>182</v>
      </c>
      <c r="R47" s="20" t="s">
        <v>182</v>
      </c>
      <c r="S47" s="18" t="s">
        <v>182</v>
      </c>
      <c r="T47" s="20" t="s">
        <v>182</v>
      </c>
      <c r="U47" s="18" t="s">
        <v>182</v>
      </c>
      <c r="V47" s="20" t="s">
        <v>182</v>
      </c>
      <c r="W47" s="18" t="n">
        <v>389.60339799</v>
      </c>
      <c r="X47" s="20" t="n">
        <v>5.00524537</v>
      </c>
    </row>
    <row r="48" spans="1:24">
      <c r="A48" s="15" t="s">
        <v>223</v>
      </c>
      <c r="B48" s="17" t="n">
        <v>9841</v>
      </c>
      <c r="C48" s="18">
        <f>(19.0/B48*100)</f>
        <v/>
      </c>
      <c r="D48" s="19" t="n">
        <v>9822</v>
      </c>
      <c r="E48" s="18" t="n">
        <v>534.88151585</v>
      </c>
      <c r="F48" s="20" t="n">
        <v>5.12810954</v>
      </c>
      <c r="G48" s="18" t="n">
        <v>551.14985303</v>
      </c>
      <c r="H48" s="20" t="n">
        <v>6.58256083</v>
      </c>
      <c r="I48" s="18" t="n">
        <v>532.45456418</v>
      </c>
      <c r="J48" s="20" t="n">
        <v>5.60003164</v>
      </c>
      <c r="K48" s="18" t="n">
        <v>517.87393186</v>
      </c>
      <c r="L48" s="20" t="n">
        <v>11.01563263</v>
      </c>
      <c r="M48" s="18" t="n">
        <v>481.26643641</v>
      </c>
      <c r="N48" s="20" t="n">
        <v>9.86453552</v>
      </c>
      <c r="O48" s="18" t="n">
        <v>379.37826934</v>
      </c>
      <c r="P48" s="20" t="n">
        <v>11.07715242</v>
      </c>
      <c r="Q48" s="18" t="s">
        <v>182</v>
      </c>
      <c r="R48" s="20" t="s">
        <v>182</v>
      </c>
      <c r="S48" s="18" t="s">
        <v>182</v>
      </c>
      <c r="T48" s="20" t="s">
        <v>182</v>
      </c>
      <c r="U48" s="18" t="s">
        <v>182</v>
      </c>
      <c r="V48" s="20" t="s">
        <v>182</v>
      </c>
      <c r="W48" s="18" t="n">
        <v>457.49722997</v>
      </c>
      <c r="X48" s="20" t="n">
        <v>21.18691859</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(1102.0/B50*100)</f>
        <v/>
      </c>
      <c r="D50" s="19" t="n">
        <v>10693</v>
      </c>
      <c r="E50" s="18" t="n">
        <v>406.05738506</v>
      </c>
      <c r="F50" s="20" t="n">
        <v>2.51678212</v>
      </c>
      <c r="G50" s="18" t="n">
        <v>403.10929804</v>
      </c>
      <c r="H50" s="20" t="n">
        <v>3.78705812</v>
      </c>
      <c r="I50" s="18" t="n">
        <v>390.06983039</v>
      </c>
      <c r="J50" s="20" t="n">
        <v>3.79722858</v>
      </c>
      <c r="K50" s="18" t="n">
        <v>386.28087723</v>
      </c>
      <c r="L50" s="20" t="n">
        <v>3.63743932</v>
      </c>
      <c r="M50" s="18" t="n">
        <v>376.94705908</v>
      </c>
      <c r="N50" s="20" t="n">
        <v>5.23809272</v>
      </c>
      <c r="O50" s="18" t="n">
        <v>309.38214635</v>
      </c>
      <c r="P50" s="20" t="n">
        <v>11.65830352</v>
      </c>
      <c r="Q50" s="18" t="s">
        <v>182</v>
      </c>
      <c r="R50" s="20" t="s">
        <v>182</v>
      </c>
      <c r="S50" s="18" t="s">
        <v>182</v>
      </c>
      <c r="T50" s="20" t="s">
        <v>182</v>
      </c>
      <c r="U50" s="18" t="s">
        <v>182</v>
      </c>
      <c r="V50" s="20" t="s">
        <v>182</v>
      </c>
      <c r="W50" s="18" t="n">
        <v>359.40715859</v>
      </c>
      <c r="X50" s="20" t="n">
        <v>8.00322207</v>
      </c>
    </row>
    <row r="51" spans="1:24">
      <c r="A51" s="15" t="s">
        <v>226</v>
      </c>
      <c r="B51" s="17" t="n">
        <v>6866</v>
      </c>
      <c r="C51" s="18">
        <f>(117.0/B51*100)</f>
        <v/>
      </c>
      <c r="D51" s="19" t="n">
        <v>6749</v>
      </c>
      <c r="E51" s="18" t="n">
        <v>412.18808105</v>
      </c>
      <c r="F51" s="20" t="n">
        <v>3.29672686</v>
      </c>
      <c r="G51" s="18" t="n">
        <v>409.8206545</v>
      </c>
      <c r="H51" s="20" t="n">
        <v>4.00689449</v>
      </c>
      <c r="I51" s="18" t="n">
        <v>400.92816374</v>
      </c>
      <c r="J51" s="20" t="n">
        <v>4.43007373</v>
      </c>
      <c r="K51" s="18" t="n">
        <v>391.32315866</v>
      </c>
      <c r="L51" s="20" t="n">
        <v>5.22353516</v>
      </c>
      <c r="M51" s="18" t="n">
        <v>380.07812669</v>
      </c>
      <c r="N51" s="20" t="n">
        <v>4.54492836</v>
      </c>
      <c r="O51" s="18" t="n">
        <v>338.45012167</v>
      </c>
      <c r="P51" s="20" t="n">
        <v>17.18682088</v>
      </c>
      <c r="Q51" s="18" t="s">
        <v>182</v>
      </c>
      <c r="R51" s="20" t="s">
        <v>182</v>
      </c>
      <c r="S51" s="18" t="n">
        <v>380.5422133</v>
      </c>
      <c r="T51" s="20" t="n">
        <v>4.31283207</v>
      </c>
      <c r="U51" s="18" t="s">
        <v>182</v>
      </c>
      <c r="V51" s="20" t="s">
        <v>182</v>
      </c>
      <c r="W51" s="18" t="n">
        <v>376.66868412</v>
      </c>
      <c r="X51" s="20" t="n">
        <v>4.91208624</v>
      </c>
    </row>
    <row r="52" spans="1:24">
      <c r="A52" s="15" t="s">
        <v>227</v>
      </c>
      <c r="B52" s="17" t="n">
        <v>5809</v>
      </c>
      <c r="C52" s="18">
        <f>(119.0/B52*100)</f>
        <v/>
      </c>
      <c r="D52" s="19" t="n">
        <v>5690</v>
      </c>
      <c r="E52" s="18" t="n">
        <v>480.25831283</v>
      </c>
      <c r="F52" s="20" t="n">
        <v>3.02129134</v>
      </c>
      <c r="G52" s="18" t="n">
        <v>469.02453424</v>
      </c>
      <c r="H52" s="20" t="n">
        <v>4.18194476</v>
      </c>
      <c r="I52" s="18" t="n">
        <v>448.32998578</v>
      </c>
      <c r="J52" s="20" t="n">
        <v>7.03080156</v>
      </c>
      <c r="K52" s="18" t="n">
        <v>432.60400989</v>
      </c>
      <c r="L52" s="20" t="n">
        <v>6.45881389</v>
      </c>
      <c r="M52" s="18" t="n">
        <v>422.63389615</v>
      </c>
      <c r="N52" s="20" t="n">
        <v>7.03641383</v>
      </c>
      <c r="O52" s="18" t="n">
        <v>376.4202098</v>
      </c>
      <c r="P52" s="20" t="n">
        <v>22.91895151</v>
      </c>
      <c r="Q52" s="18" t="s">
        <v>182</v>
      </c>
      <c r="R52" s="20" t="s">
        <v>182</v>
      </c>
      <c r="S52" s="18" t="s">
        <v>182</v>
      </c>
      <c r="T52" s="20" t="s">
        <v>182</v>
      </c>
      <c r="U52" s="18" t="s">
        <v>182</v>
      </c>
      <c r="V52" s="20" t="s">
        <v>182</v>
      </c>
      <c r="W52" s="18" t="n">
        <v>393.17844433</v>
      </c>
      <c r="X52" s="20" t="n">
        <v>6.52177468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(489.0/B54*100)</f>
        <v/>
      </c>
      <c r="D54" s="19" t="n">
        <v>4251</v>
      </c>
      <c r="E54" s="18" t="n">
        <v>349.77941837</v>
      </c>
      <c r="F54" s="20" t="n">
        <v>4.92821661</v>
      </c>
      <c r="G54" s="18" t="n">
        <v>343.12091902</v>
      </c>
      <c r="H54" s="20" t="n">
        <v>5.19425471</v>
      </c>
      <c r="I54" s="18" t="n">
        <v>341.71482802</v>
      </c>
      <c r="J54" s="20" t="n">
        <v>5.40844867</v>
      </c>
      <c r="K54" s="18" t="n">
        <v>332.05586368</v>
      </c>
      <c r="L54" s="20" t="n">
        <v>4.28375837</v>
      </c>
      <c r="M54" s="18" t="n">
        <v>333.5051546</v>
      </c>
      <c r="N54" s="20" t="n">
        <v>4.75599307</v>
      </c>
      <c r="O54" s="18" t="n">
        <v>287.6604697</v>
      </c>
      <c r="P54" s="20" t="n">
        <v>9.120625710000001</v>
      </c>
      <c r="Q54" s="18" t="s">
        <v>182</v>
      </c>
      <c r="R54" s="20" t="s">
        <v>182</v>
      </c>
      <c r="S54" s="18" t="s">
        <v>182</v>
      </c>
      <c r="T54" s="20" t="s">
        <v>182</v>
      </c>
      <c r="U54" s="18" t="s">
        <v>182</v>
      </c>
      <c r="V54" s="20" t="s">
        <v>182</v>
      </c>
      <c r="W54" s="18" t="n">
        <v>291.52970386</v>
      </c>
      <c r="X54" s="20" t="n">
        <v>3.92066503</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(79.0/B56*100)</f>
        <v/>
      </c>
      <c r="D56" s="19" t="n">
        <v>5280</v>
      </c>
      <c r="E56" s="18" t="n">
        <v>557.50333295</v>
      </c>
      <c r="F56" s="20" t="n">
        <v>3.06793432</v>
      </c>
      <c r="G56" s="18" t="n">
        <v>548.41922287</v>
      </c>
      <c r="H56" s="20" t="n">
        <v>4.55198727</v>
      </c>
      <c r="I56" s="18" t="n">
        <v>536.2329759</v>
      </c>
      <c r="J56" s="20" t="n">
        <v>4.79026027</v>
      </c>
      <c r="K56" s="18" t="n">
        <v>541.92512321</v>
      </c>
      <c r="L56" s="20" t="n">
        <v>6.66787252</v>
      </c>
      <c r="M56" s="18" t="n">
        <v>489.11446295</v>
      </c>
      <c r="N56" s="20" t="n">
        <v>10.23831371</v>
      </c>
      <c r="O56" s="18" t="n">
        <v>469.66514609</v>
      </c>
      <c r="P56" s="20" t="n">
        <v>16.61451933</v>
      </c>
      <c r="Q56" s="18" t="s">
        <v>182</v>
      </c>
      <c r="R56" s="20" t="s">
        <v>182</v>
      </c>
      <c r="S56" s="18" t="s">
        <v>182</v>
      </c>
      <c r="T56" s="20" t="s">
        <v>182</v>
      </c>
      <c r="U56" s="18" t="s">
        <v>182</v>
      </c>
      <c r="V56" s="20" t="s">
        <v>182</v>
      </c>
      <c r="W56" s="18" t="n">
        <v>489.35173721</v>
      </c>
      <c r="X56" s="20" t="n">
        <v>17.464815</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(266.0/B61*100)</f>
        <v/>
      </c>
      <c r="D61" s="19" t="n">
        <v>6259</v>
      </c>
      <c r="E61" s="18" t="n">
        <v>498.57901433</v>
      </c>
      <c r="F61" s="20" t="n">
        <v>2.64183353</v>
      </c>
      <c r="G61" s="18" t="n">
        <v>487.40568156</v>
      </c>
      <c r="H61" s="20" t="n">
        <v>4.11118083</v>
      </c>
      <c r="I61" s="18" t="n">
        <v>461.26124123</v>
      </c>
      <c r="J61" s="20" t="n">
        <v>4.14435643</v>
      </c>
      <c r="K61" s="18" t="n">
        <v>459.62763121</v>
      </c>
      <c r="L61" s="20" t="n">
        <v>4.84213413</v>
      </c>
      <c r="M61" s="18" t="n">
        <v>445.68955457</v>
      </c>
      <c r="N61" s="20" t="n">
        <v>5.54647186</v>
      </c>
      <c r="O61" s="18" t="n">
        <v>412.79041495</v>
      </c>
      <c r="P61" s="20" t="n">
        <v>15.55189954</v>
      </c>
      <c r="Q61" s="18" t="s">
        <v>182</v>
      </c>
      <c r="R61" s="20" t="s">
        <v>182</v>
      </c>
      <c r="S61" s="18" t="s">
        <v>182</v>
      </c>
      <c r="T61" s="20" t="s">
        <v>182</v>
      </c>
      <c r="U61" s="18" t="s">
        <v>182</v>
      </c>
      <c r="V61" s="20" t="s">
        <v>182</v>
      </c>
      <c r="W61" s="18" t="n">
        <v>403.57025463</v>
      </c>
      <c r="X61" s="20" t="n">
        <v>6.99656149</v>
      </c>
    </row>
    <row r="62" spans="1:24">
      <c r="A62" s="15" t="s">
        <v>237</v>
      </c>
      <c r="B62" s="17" t="n">
        <v>4476</v>
      </c>
      <c r="C62" s="18">
        <f>(5.0/B62*100)</f>
        <v/>
      </c>
      <c r="D62" s="19" t="n">
        <v>4471</v>
      </c>
      <c r="E62" s="18" t="n">
        <v>545.62995363</v>
      </c>
      <c r="F62" s="20" t="n">
        <v>1.34416386</v>
      </c>
      <c r="G62" s="18" t="n">
        <v>555.05018721</v>
      </c>
      <c r="H62" s="20" t="n">
        <v>2.8978753</v>
      </c>
      <c r="I62" s="18" t="n">
        <v>531.46211306</v>
      </c>
      <c r="J62" s="20" t="n">
        <v>4.01526222</v>
      </c>
      <c r="K62" s="18" t="n">
        <v>527.99485857</v>
      </c>
      <c r="L62" s="20" t="n">
        <v>6.85696656</v>
      </c>
      <c r="M62" s="18" t="n">
        <v>520.62162563</v>
      </c>
      <c r="N62" s="20" t="n">
        <v>9.72283565</v>
      </c>
      <c r="O62" s="18" t="n">
        <v>492.5715519</v>
      </c>
      <c r="P62" s="20" t="n">
        <v>17.55575261</v>
      </c>
      <c r="Q62" s="18" t="s">
        <v>182</v>
      </c>
      <c r="R62" s="20" t="s">
        <v>182</v>
      </c>
      <c r="S62" s="18" t="s">
        <v>182</v>
      </c>
      <c r="T62" s="20" t="s">
        <v>182</v>
      </c>
      <c r="U62" s="18" t="s">
        <v>182</v>
      </c>
      <c r="V62" s="20" t="s">
        <v>182</v>
      </c>
      <c r="W62" s="18" t="n">
        <v>489.64238781</v>
      </c>
      <c r="X62" s="20" t="n">
        <v>19.87745085</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(109.0/B67*100)</f>
        <v/>
      </c>
      <c r="D67" s="19" t="n">
        <v>6862</v>
      </c>
      <c r="E67" s="18" t="n">
        <v>397.74809451</v>
      </c>
      <c r="F67" s="20" t="n">
        <v>2.83888828</v>
      </c>
      <c r="G67" s="18" t="n">
        <v>403.09841178</v>
      </c>
      <c r="H67" s="20" t="n">
        <v>5.10032811</v>
      </c>
      <c r="I67" s="18" t="n">
        <v>390.13284383</v>
      </c>
      <c r="J67" s="20" t="n">
        <v>6.5226326</v>
      </c>
      <c r="K67" s="18" t="n">
        <v>376.91020535</v>
      </c>
      <c r="L67" s="20" t="n">
        <v>7.2522091</v>
      </c>
      <c r="M67" s="18" t="n">
        <v>334.74331838</v>
      </c>
      <c r="N67" s="20" t="n">
        <v>9.75529306</v>
      </c>
      <c r="O67" s="18" t="n">
        <v>303.84785217</v>
      </c>
      <c r="P67" s="20" t="n">
        <v>8.663461910000001</v>
      </c>
      <c r="Q67" s="18" t="s">
        <v>182</v>
      </c>
      <c r="R67" s="20" t="s">
        <v>182</v>
      </c>
      <c r="S67" s="18" t="s">
        <v>182</v>
      </c>
      <c r="T67" s="20" t="s">
        <v>182</v>
      </c>
      <c r="U67" s="18" t="s">
        <v>182</v>
      </c>
      <c r="V67" s="20" t="s">
        <v>182</v>
      </c>
      <c r="W67" s="18" t="n">
        <v>319.57379198</v>
      </c>
      <c r="X67" s="20" t="n">
        <v>5.5959426</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512.94902548</v>
      </c>
      <c r="F70" s="20" t="n">
        <v>3.48864328</v>
      </c>
      <c r="G70" s="18" t="n">
        <v>501.3758098</v>
      </c>
      <c r="H70" s="20" t="n">
        <v>4.14661138</v>
      </c>
      <c r="I70" s="18" t="n">
        <v>494.63930847</v>
      </c>
      <c r="J70" s="20" t="n">
        <v>4.29012809</v>
      </c>
      <c r="K70" s="18" t="n">
        <v>487.14538118</v>
      </c>
      <c r="L70" s="20" t="n">
        <v>4.80914037</v>
      </c>
      <c r="M70" s="18" t="n">
        <v>479.91762109</v>
      </c>
      <c r="N70" s="20" t="n">
        <v>5.99751302</v>
      </c>
      <c r="O70" s="18" t="n">
        <v>454.95534387</v>
      </c>
      <c r="P70" s="20" t="n">
        <v>16.73197951</v>
      </c>
      <c r="Q70" s="18" t="s">
        <v>182</v>
      </c>
      <c r="R70" s="20" t="s">
        <v>182</v>
      </c>
      <c r="S70" s="18" t="s">
        <v>182</v>
      </c>
      <c r="T70" s="20" t="s">
        <v>182</v>
      </c>
      <c r="U70" s="18" t="s">
        <v>182</v>
      </c>
      <c r="V70" s="20" t="s">
        <v>182</v>
      </c>
      <c r="W70" s="18" t="n">
        <v>437.0683806</v>
      </c>
      <c r="X70" s="20" t="n">
        <v>7.05212032</v>
      </c>
    </row>
    <row r="71" spans="1:24">
      <c r="A71" s="15" t="s">
        <v>246</v>
      </c>
      <c r="B71" s="17" t="n">
        <v>6115</v>
      </c>
      <c r="C71" s="18">
        <f>(119.0/B71*100)</f>
        <v/>
      </c>
      <c r="D71" s="19" t="n">
        <v>5996</v>
      </c>
      <c r="E71" s="18" t="n">
        <v>572.7695536</v>
      </c>
      <c r="F71" s="20" t="n">
        <v>1.80501293</v>
      </c>
      <c r="G71" s="18" t="n">
        <v>577.20525301</v>
      </c>
      <c r="H71" s="20" t="n">
        <v>3.05483108</v>
      </c>
      <c r="I71" s="18" t="n">
        <v>537.45913469</v>
      </c>
      <c r="J71" s="20" t="n">
        <v>3.79093193</v>
      </c>
      <c r="K71" s="18" t="n">
        <v>514.92393961</v>
      </c>
      <c r="L71" s="20" t="n">
        <v>6.80795268</v>
      </c>
      <c r="M71" s="18" t="n">
        <v>522.98884536</v>
      </c>
      <c r="N71" s="20" t="n">
        <v>12.53365927</v>
      </c>
      <c r="O71" s="18" t="n">
        <v>478.19921099</v>
      </c>
      <c r="P71" s="20" t="n">
        <v>17.49214051</v>
      </c>
      <c r="Q71" s="18" t="s">
        <v>182</v>
      </c>
      <c r="R71" s="20" t="s">
        <v>182</v>
      </c>
      <c r="S71" s="18" t="s">
        <v>182</v>
      </c>
      <c r="T71" s="20" t="s">
        <v>182</v>
      </c>
      <c r="U71" s="18" t="s">
        <v>182</v>
      </c>
      <c r="V71" s="20" t="s">
        <v>182</v>
      </c>
      <c r="W71" s="18" t="n">
        <v>487.55980311</v>
      </c>
      <c r="X71" s="20" t="n">
        <v>15.369197</v>
      </c>
    </row>
    <row r="72" spans="1:24">
      <c r="A72" s="15" t="s">
        <v>247</v>
      </c>
      <c r="B72" s="17" t="n">
        <v>7708</v>
      </c>
      <c r="C72" s="18">
        <f>(9.0/B72*100)</f>
        <v/>
      </c>
      <c r="D72" s="19" t="n">
        <v>7699</v>
      </c>
      <c r="E72" s="18" t="n">
        <v>545.7151844700001</v>
      </c>
      <c r="F72" s="20" t="n">
        <v>3.01260753</v>
      </c>
      <c r="G72" s="18" t="n">
        <v>549.75763499</v>
      </c>
      <c r="H72" s="20" t="n">
        <v>4.11681995</v>
      </c>
      <c r="I72" s="18" t="n">
        <v>529.74463571</v>
      </c>
      <c r="J72" s="20" t="n">
        <v>5.77175333</v>
      </c>
      <c r="K72" s="18" t="n">
        <v>490.6978273</v>
      </c>
      <c r="L72" s="20" t="n">
        <v>14.76860619</v>
      </c>
      <c r="M72" s="18" t="n">
        <v>499.54537901</v>
      </c>
      <c r="N72" s="20" t="n">
        <v>13.57912943</v>
      </c>
      <c r="O72" s="18" t="n">
        <v>397.26229727</v>
      </c>
      <c r="P72" s="20" t="n">
        <v>19.0006931</v>
      </c>
      <c r="Q72" s="18" t="s">
        <v>182</v>
      </c>
      <c r="R72" s="20" t="s">
        <v>182</v>
      </c>
      <c r="S72" s="18" t="s">
        <v>182</v>
      </c>
      <c r="T72" s="20" t="s">
        <v>182</v>
      </c>
      <c r="U72" s="18" t="s">
        <v>182</v>
      </c>
      <c r="V72" s="20" t="s">
        <v>182</v>
      </c>
      <c r="W72" s="18" t="n">
        <v>502.60077145</v>
      </c>
      <c r="X72" s="20" t="n">
        <v>22.58357611</v>
      </c>
    </row>
    <row r="73" spans="1:24">
      <c r="A73" s="15" t="s">
        <v>248</v>
      </c>
      <c r="B73" s="17" t="n">
        <v>8249</v>
      </c>
      <c r="C73" s="18">
        <f>(244.0/B73*100)</f>
        <v/>
      </c>
      <c r="D73" s="19" t="n">
        <v>8005</v>
      </c>
      <c r="E73" s="18" t="n">
        <v>421.59375946</v>
      </c>
      <c r="F73" s="20" t="n">
        <v>3.83091065</v>
      </c>
      <c r="G73" s="18" t="n">
        <v>429.34878492</v>
      </c>
      <c r="H73" s="20" t="n">
        <v>4.55782143</v>
      </c>
      <c r="I73" s="18" t="n">
        <v>416.94588781</v>
      </c>
      <c r="J73" s="20" t="n">
        <v>4.14016194</v>
      </c>
      <c r="K73" s="18" t="n">
        <v>411.05177027</v>
      </c>
      <c r="L73" s="20" t="n">
        <v>4.32643034</v>
      </c>
      <c r="M73" s="18" t="n">
        <v>399.88918256</v>
      </c>
      <c r="N73" s="20" t="n">
        <v>5.66027722</v>
      </c>
      <c r="O73" s="18" t="n">
        <v>373.56292305</v>
      </c>
      <c r="P73" s="20" t="n">
        <v>8.33863586</v>
      </c>
      <c r="Q73" s="18" t="s">
        <v>182</v>
      </c>
      <c r="R73" s="20" t="s">
        <v>182</v>
      </c>
      <c r="S73" s="18" t="s">
        <v>182</v>
      </c>
      <c r="T73" s="20" t="s">
        <v>182</v>
      </c>
      <c r="U73" s="18" t="s">
        <v>182</v>
      </c>
      <c r="V73" s="20" t="s">
        <v>182</v>
      </c>
      <c r="W73" s="18" t="n">
        <v>374.73490755</v>
      </c>
      <c r="X73" s="20" t="n">
        <v>8.90286556</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(285.0/B77*100)</f>
        <v/>
      </c>
      <c r="D77" s="19" t="n">
        <v>5777</v>
      </c>
      <c r="E77" s="18" t="n">
        <v>446.84543261</v>
      </c>
      <c r="F77" s="20" t="n">
        <v>2.85629905</v>
      </c>
      <c r="G77" s="18" t="n">
        <v>448.24265015</v>
      </c>
      <c r="H77" s="20" t="n">
        <v>4.77110892</v>
      </c>
      <c r="I77" s="18" t="n">
        <v>430.09511869</v>
      </c>
      <c r="J77" s="20" t="n">
        <v>5.55930659</v>
      </c>
      <c r="K77" s="18" t="n">
        <v>406.15155952</v>
      </c>
      <c r="L77" s="20" t="n">
        <v>5.12776311</v>
      </c>
      <c r="M77" s="18" t="n">
        <v>396.54804261</v>
      </c>
      <c r="N77" s="20" t="n">
        <v>6.84558902</v>
      </c>
      <c r="O77" s="18" t="n">
        <v>351.09429102</v>
      </c>
      <c r="P77" s="20" t="n">
        <v>14.79109672</v>
      </c>
      <c r="Q77" s="18" t="s">
        <v>182</v>
      </c>
      <c r="R77" s="20" t="s">
        <v>182</v>
      </c>
      <c r="S77" s="18" t="s">
        <v>182</v>
      </c>
      <c r="T77" s="20" t="s">
        <v>182</v>
      </c>
      <c r="U77" s="18" t="s">
        <v>182</v>
      </c>
      <c r="V77" s="20" t="s">
        <v>182</v>
      </c>
      <c r="W77" s="18" t="n">
        <v>367.37595405</v>
      </c>
      <c r="X77" s="20" t="n">
        <v>3.73159239</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340</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506.99935333</v>
      </c>
      <c r="F7" s="20" t="n">
        <v>2.10331041</v>
      </c>
      <c r="G7" s="18" t="n">
        <v>507.0901343</v>
      </c>
      <c r="H7" s="20" t="n">
        <v>3.90877273</v>
      </c>
      <c r="I7" s="18" t="n">
        <v>498.67253045</v>
      </c>
      <c r="J7" s="20" t="n">
        <v>3.37493754</v>
      </c>
      <c r="K7" s="18" t="n">
        <v>485.76867823</v>
      </c>
      <c r="L7" s="20" t="n">
        <v>4.07437233</v>
      </c>
      <c r="M7" s="18" t="n">
        <v>472.19664469</v>
      </c>
      <c r="N7" s="20" t="n">
        <v>4.8526916</v>
      </c>
      <c r="O7" s="18" t="n">
        <v>388.11866311</v>
      </c>
      <c r="P7" s="20" t="n">
        <v>15.08149247</v>
      </c>
      <c r="Q7" s="18" t="s">
        <v>182</v>
      </c>
      <c r="R7" s="20" t="s">
        <v>182</v>
      </c>
      <c r="S7" s="18" t="s">
        <v>182</v>
      </c>
      <c r="T7" s="20" t="s">
        <v>182</v>
      </c>
      <c r="U7" s="18" t="s">
        <v>182</v>
      </c>
      <c r="V7" s="20" t="s">
        <v>182</v>
      </c>
      <c r="W7" s="18" t="n">
        <v>460.62575839</v>
      </c>
      <c r="X7" s="20" t="n">
        <v>5.21110115</v>
      </c>
    </row>
    <row r="8" spans="1:24">
      <c r="A8" s="15" t="s">
        <v>183</v>
      </c>
      <c r="B8" s="17" t="n">
        <v>7007</v>
      </c>
      <c r="C8" s="18">
        <f>(206.0/B8*100)</f>
        <v/>
      </c>
      <c r="D8" s="19" t="n">
        <v>6801</v>
      </c>
      <c r="E8" s="18" t="n">
        <v>503.71395782</v>
      </c>
      <c r="F8" s="20" t="n">
        <v>3.44076875</v>
      </c>
      <c r="G8" s="18" t="n">
        <v>508.43297897</v>
      </c>
      <c r="H8" s="20" t="n">
        <v>6.17071521</v>
      </c>
      <c r="I8" s="18" t="n">
        <v>508.09638573</v>
      </c>
      <c r="J8" s="20" t="n">
        <v>4.94762915</v>
      </c>
      <c r="K8" s="18" t="n">
        <v>503.77964556</v>
      </c>
      <c r="L8" s="20" t="n">
        <v>4.33882123</v>
      </c>
      <c r="M8" s="18" t="n">
        <v>494.10888408</v>
      </c>
      <c r="N8" s="20" t="n">
        <v>3.66788722</v>
      </c>
      <c r="O8" s="18" t="n">
        <v>431.33135579</v>
      </c>
      <c r="P8" s="20" t="n">
        <v>28.63360248</v>
      </c>
      <c r="Q8" s="18" t="s">
        <v>182</v>
      </c>
      <c r="R8" s="20" t="s">
        <v>182</v>
      </c>
      <c r="S8" s="18" t="n">
        <v>301.63126691</v>
      </c>
      <c r="T8" s="20" t="n">
        <v>25.14921031</v>
      </c>
      <c r="U8" s="18" t="s">
        <v>182</v>
      </c>
      <c r="V8" s="20" t="s">
        <v>182</v>
      </c>
      <c r="W8" s="18" t="n">
        <v>424.57168987</v>
      </c>
      <c r="X8" s="20" t="n">
        <v>8.143636600000001</v>
      </c>
    </row>
    <row r="9" spans="1:24">
      <c r="A9" s="15" t="s">
        <v>184</v>
      </c>
      <c r="B9" s="17" t="n">
        <v>9651</v>
      </c>
      <c r="C9" s="18">
        <f>(603.0/B9*100)</f>
        <v/>
      </c>
      <c r="D9" s="19" t="n">
        <v>9048</v>
      </c>
      <c r="E9" s="18" t="n">
        <v>531.00232022</v>
      </c>
      <c r="F9" s="20" t="n">
        <v>2.56856483</v>
      </c>
      <c r="G9" s="18" t="n">
        <v>512.21683364</v>
      </c>
      <c r="H9" s="20" t="n">
        <v>4.09658509</v>
      </c>
      <c r="I9" s="18" t="n">
        <v>507.64256814</v>
      </c>
      <c r="J9" s="20" t="n">
        <v>4.05604187</v>
      </c>
      <c r="K9" s="18" t="n">
        <v>494.13940763</v>
      </c>
      <c r="L9" s="20" t="n">
        <v>4.17464557</v>
      </c>
      <c r="M9" s="18" t="n">
        <v>471.62240412</v>
      </c>
      <c r="N9" s="20" t="n">
        <v>5.43413066</v>
      </c>
      <c r="O9" s="18" t="n">
        <v>434.12804464</v>
      </c>
      <c r="P9" s="20" t="n">
        <v>42.04427122</v>
      </c>
      <c r="Q9" s="18" t="s">
        <v>182</v>
      </c>
      <c r="R9" s="20" t="s">
        <v>182</v>
      </c>
      <c r="S9" s="18" t="n">
        <v>357.98454354</v>
      </c>
      <c r="T9" s="20" t="n">
        <v>11.51846445</v>
      </c>
      <c r="U9" s="18" t="s">
        <v>182</v>
      </c>
      <c r="V9" s="20" t="s">
        <v>182</v>
      </c>
      <c r="W9" s="18" t="n">
        <v>429.01248345</v>
      </c>
      <c r="X9" s="20" t="n">
        <v>6.45034084</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(143.0/B11*100)</f>
        <v/>
      </c>
      <c r="D11" s="19" t="n">
        <v>6910</v>
      </c>
      <c r="E11" s="18" t="n">
        <v>432.53996757</v>
      </c>
      <c r="F11" s="20" t="n">
        <v>3.35260632</v>
      </c>
      <c r="G11" s="18" t="n">
        <v>411.60520553</v>
      </c>
      <c r="H11" s="20" t="n">
        <v>4.42378968</v>
      </c>
      <c r="I11" s="18" t="n">
        <v>425.51190041</v>
      </c>
      <c r="J11" s="20" t="n">
        <v>4.55552044</v>
      </c>
      <c r="K11" s="18" t="n">
        <v>432.8580433</v>
      </c>
      <c r="L11" s="20" t="n">
        <v>3.85642559</v>
      </c>
      <c r="M11" s="18" t="n">
        <v>414.61724664</v>
      </c>
      <c r="N11" s="20" t="n">
        <v>4.24932021</v>
      </c>
      <c r="O11" s="18" t="n">
        <v>327.62067624</v>
      </c>
      <c r="P11" s="20" t="n">
        <v>23.85874784</v>
      </c>
      <c r="Q11" s="18" t="s">
        <v>182</v>
      </c>
      <c r="R11" s="20" t="s">
        <v>182</v>
      </c>
      <c r="S11" s="18" t="s">
        <v>182</v>
      </c>
      <c r="T11" s="20" t="s">
        <v>182</v>
      </c>
      <c r="U11" s="18" t="s">
        <v>182</v>
      </c>
      <c r="V11" s="20" t="s">
        <v>182</v>
      </c>
      <c r="W11" s="18" t="n">
        <v>389.48080897</v>
      </c>
      <c r="X11" s="20" t="n">
        <v>6.71411066</v>
      </c>
    </row>
    <row r="12" spans="1:24">
      <c r="A12" s="15" t="s">
        <v>187</v>
      </c>
      <c r="B12" s="17" t="n">
        <v>6894</v>
      </c>
      <c r="C12" s="18">
        <f>(128.0/B12*100)</f>
        <v/>
      </c>
      <c r="D12" s="19" t="n">
        <v>6766</v>
      </c>
      <c r="E12" s="18" t="n">
        <v>512.31217566</v>
      </c>
      <c r="F12" s="20" t="n">
        <v>3.59216474</v>
      </c>
      <c r="G12" s="18" t="n">
        <v>501.1673268</v>
      </c>
      <c r="H12" s="20" t="n">
        <v>4.34881119</v>
      </c>
      <c r="I12" s="18" t="n">
        <v>510.43922373</v>
      </c>
      <c r="J12" s="20" t="n">
        <v>4.51553916</v>
      </c>
      <c r="K12" s="18" t="n">
        <v>504.62597815</v>
      </c>
      <c r="L12" s="20" t="n">
        <v>3.66626226</v>
      </c>
      <c r="M12" s="18" t="n">
        <v>482.23609871</v>
      </c>
      <c r="N12" s="20" t="n">
        <v>3.1252812</v>
      </c>
      <c r="O12" s="18" t="n">
        <v>428.30653466</v>
      </c>
      <c r="P12" s="20" t="n">
        <v>25.45177241</v>
      </c>
      <c r="Q12" s="18" t="s">
        <v>182</v>
      </c>
      <c r="R12" s="20" t="s">
        <v>182</v>
      </c>
      <c r="S12" s="18" t="n">
        <v>340.98506961</v>
      </c>
      <c r="T12" s="20" t="n">
        <v>12.52444664</v>
      </c>
      <c r="U12" s="18" t="s">
        <v>182</v>
      </c>
      <c r="V12" s="20" t="s">
        <v>182</v>
      </c>
      <c r="W12" s="18" t="n">
        <v>423.23147721</v>
      </c>
      <c r="X12" s="20" t="n">
        <v>7.31551256</v>
      </c>
    </row>
    <row r="13" spans="1:24">
      <c r="A13" s="15" t="s">
        <v>188</v>
      </c>
      <c r="B13" s="17" t="n">
        <v>7161</v>
      </c>
      <c r="C13" s="18">
        <f>(341.0/B13*100)</f>
        <v/>
      </c>
      <c r="D13" s="19" t="n">
        <v>6820</v>
      </c>
      <c r="E13" s="18" t="n">
        <v>529.13475985</v>
      </c>
      <c r="F13" s="20" t="n">
        <v>3.42939865</v>
      </c>
      <c r="G13" s="18" t="n">
        <v>524.86158873</v>
      </c>
      <c r="H13" s="20" t="n">
        <v>5.36728377</v>
      </c>
      <c r="I13" s="18" t="n">
        <v>527.60164848</v>
      </c>
      <c r="J13" s="20" t="n">
        <v>3.63811592</v>
      </c>
      <c r="K13" s="18" t="n">
        <v>524.09061815</v>
      </c>
      <c r="L13" s="20" t="n">
        <v>2.7729271</v>
      </c>
      <c r="M13" s="18" t="n">
        <v>505.84397974</v>
      </c>
      <c r="N13" s="20" t="n">
        <v>2.73542108</v>
      </c>
      <c r="O13" s="18" t="n">
        <v>403.46505939</v>
      </c>
      <c r="P13" s="20" t="n">
        <v>16.7949963</v>
      </c>
      <c r="Q13" s="18" t="s">
        <v>182</v>
      </c>
      <c r="R13" s="20" t="s">
        <v>182</v>
      </c>
      <c r="S13" s="18" t="n">
        <v>447.51533769</v>
      </c>
      <c r="T13" s="20" t="n">
        <v>5.97365007</v>
      </c>
      <c r="U13" s="18" t="s">
        <v>182</v>
      </c>
      <c r="V13" s="20" t="s">
        <v>182</v>
      </c>
      <c r="W13" s="18" t="n">
        <v>443.94448229</v>
      </c>
      <c r="X13" s="20" t="n">
        <v>6.67694674</v>
      </c>
    </row>
    <row r="14" spans="1:24">
      <c r="A14" s="15" t="s">
        <v>189</v>
      </c>
      <c r="B14" s="17" t="n">
        <v>5587</v>
      </c>
      <c r="C14" s="18">
        <f>(201.0/B14*100)</f>
        <v/>
      </c>
      <c r="D14" s="19" t="n">
        <v>5386</v>
      </c>
      <c r="E14" s="18" t="n">
        <v>527.68029477</v>
      </c>
      <c r="F14" s="20" t="n">
        <v>2.31959828</v>
      </c>
      <c r="G14" s="18" t="n">
        <v>511.70038795</v>
      </c>
      <c r="H14" s="20" t="n">
        <v>4.96905523</v>
      </c>
      <c r="I14" s="18" t="n">
        <v>512.91013587</v>
      </c>
      <c r="J14" s="20" t="n">
        <v>5.12546462</v>
      </c>
      <c r="K14" s="18" t="n">
        <v>523.99644415</v>
      </c>
      <c r="L14" s="20" t="n">
        <v>4.86645968</v>
      </c>
      <c r="M14" s="18" t="n">
        <v>495.35853005</v>
      </c>
      <c r="N14" s="20" t="n">
        <v>4.95856404</v>
      </c>
      <c r="O14" s="18" t="n">
        <v>422.7798821</v>
      </c>
      <c r="P14" s="20" t="n">
        <v>14.90176457</v>
      </c>
      <c r="Q14" s="18" t="s">
        <v>182</v>
      </c>
      <c r="R14" s="20" t="s">
        <v>182</v>
      </c>
      <c r="S14" s="18" t="s">
        <v>182</v>
      </c>
      <c r="T14" s="20" t="s">
        <v>182</v>
      </c>
      <c r="U14" s="18" t="s">
        <v>182</v>
      </c>
      <c r="V14" s="20" t="s">
        <v>182</v>
      </c>
      <c r="W14" s="18" t="n">
        <v>463.74709675</v>
      </c>
      <c r="X14" s="20" t="n">
        <v>9.310371140000001</v>
      </c>
    </row>
    <row r="15" spans="1:24">
      <c r="A15" s="15" t="s">
        <v>190</v>
      </c>
      <c r="B15" s="17" t="n">
        <v>5882</v>
      </c>
      <c r="C15" s="18">
        <f>(167.0/B15*100)</f>
        <v/>
      </c>
      <c r="D15" s="19" t="n">
        <v>5715</v>
      </c>
      <c r="E15" s="18" t="n">
        <v>522.86335207</v>
      </c>
      <c r="F15" s="20" t="n">
        <v>3.82954666</v>
      </c>
      <c r="G15" s="18" t="n">
        <v>515.76926162</v>
      </c>
      <c r="H15" s="20" t="n">
        <v>4.29409857</v>
      </c>
      <c r="I15" s="18" t="n">
        <v>518.7825141</v>
      </c>
      <c r="J15" s="20" t="n">
        <v>3.9348294</v>
      </c>
      <c r="K15" s="18" t="n">
        <v>515.30568964</v>
      </c>
      <c r="L15" s="20" t="n">
        <v>3.07641923</v>
      </c>
      <c r="M15" s="18" t="n">
        <v>512.12887691</v>
      </c>
      <c r="N15" s="20" t="n">
        <v>2.8522755</v>
      </c>
      <c r="O15" s="18" t="n">
        <v>390.64671061</v>
      </c>
      <c r="P15" s="20" t="n">
        <v>25.21597104</v>
      </c>
      <c r="Q15" s="18" t="s">
        <v>182</v>
      </c>
      <c r="R15" s="20" t="s">
        <v>182</v>
      </c>
      <c r="S15" s="18" t="n">
        <v>368.85220715</v>
      </c>
      <c r="T15" s="20" t="n">
        <v>14.5875493</v>
      </c>
      <c r="U15" s="18" t="s">
        <v>182</v>
      </c>
      <c r="V15" s="20" t="s">
        <v>182</v>
      </c>
      <c r="W15" s="18" t="n">
        <v>458.17230907</v>
      </c>
      <c r="X15" s="20" t="n">
        <v>8.7089646</v>
      </c>
    </row>
    <row r="16" spans="1:24">
      <c r="A16" s="15" t="s">
        <v>191</v>
      </c>
      <c r="B16" s="17" t="n">
        <v>6108</v>
      </c>
      <c r="C16" s="18">
        <f>(274.0/B16*100)</f>
        <v/>
      </c>
      <c r="D16" s="19" t="n">
        <v>5834</v>
      </c>
      <c r="E16" s="18" t="n">
        <v>510.90507354</v>
      </c>
      <c r="F16" s="20" t="n">
        <v>2.53282158</v>
      </c>
      <c r="G16" s="18" t="n">
        <v>491.21963444</v>
      </c>
      <c r="H16" s="20" t="n">
        <v>5.94581003</v>
      </c>
      <c r="I16" s="18" t="n">
        <v>498.79421266</v>
      </c>
      <c r="J16" s="20" t="n">
        <v>5.47955318</v>
      </c>
      <c r="K16" s="18" t="n">
        <v>504.85517088</v>
      </c>
      <c r="L16" s="20" t="n">
        <v>4.98031047</v>
      </c>
      <c r="M16" s="18" t="n">
        <v>473.20279533</v>
      </c>
      <c r="N16" s="20" t="n">
        <v>4.82915869</v>
      </c>
      <c r="O16" s="18" t="n">
        <v>357.17090442</v>
      </c>
      <c r="P16" s="20" t="n">
        <v>17.03892866</v>
      </c>
      <c r="Q16" s="18" t="s">
        <v>182</v>
      </c>
      <c r="R16" s="20" t="s">
        <v>182</v>
      </c>
      <c r="S16" s="18" t="s">
        <v>182</v>
      </c>
      <c r="T16" s="20" t="s">
        <v>182</v>
      </c>
      <c r="U16" s="18" t="s">
        <v>182</v>
      </c>
      <c r="V16" s="20" t="s">
        <v>182</v>
      </c>
      <c r="W16" s="18" t="n">
        <v>407.28812022</v>
      </c>
      <c r="X16" s="20" t="n">
        <v>6.3899911</v>
      </c>
    </row>
    <row r="17" spans="1:24">
      <c r="A17" s="15" t="s">
        <v>192</v>
      </c>
      <c r="B17" s="17" t="n">
        <v>6504</v>
      </c>
      <c r="C17" s="18">
        <f>(810.0/B17*100)</f>
        <v/>
      </c>
      <c r="D17" s="19" t="n">
        <v>5694</v>
      </c>
      <c r="E17" s="18" t="n">
        <v>522.61426073</v>
      </c>
      <c r="F17" s="20" t="n">
        <v>2.90889768</v>
      </c>
      <c r="G17" s="18" t="n">
        <v>502.84622059</v>
      </c>
      <c r="H17" s="20" t="n">
        <v>5.4819344</v>
      </c>
      <c r="I17" s="18" t="n">
        <v>502.59012923</v>
      </c>
      <c r="J17" s="20" t="n">
        <v>6.59223475</v>
      </c>
      <c r="K17" s="18" t="n">
        <v>498.34546831</v>
      </c>
      <c r="L17" s="20" t="n">
        <v>5.46054105</v>
      </c>
      <c r="M17" s="18" t="n">
        <v>485.12633614</v>
      </c>
      <c r="N17" s="20" t="n">
        <v>6.26442783</v>
      </c>
      <c r="O17" s="18" t="s">
        <v>182</v>
      </c>
      <c r="P17" s="20" t="s">
        <v>182</v>
      </c>
      <c r="Q17" s="18" t="s">
        <v>182</v>
      </c>
      <c r="R17" s="20" t="s">
        <v>182</v>
      </c>
      <c r="S17" s="18" t="n">
        <v>362.96139732</v>
      </c>
      <c r="T17" s="20" t="n">
        <v>12.64520278</v>
      </c>
      <c r="U17" s="18" t="s">
        <v>182</v>
      </c>
      <c r="V17" s="20" t="s">
        <v>182</v>
      </c>
      <c r="W17" s="18" t="n">
        <v>442.40969237</v>
      </c>
      <c r="X17" s="20" t="n">
        <v>8.811765830000001</v>
      </c>
    </row>
    <row r="18" spans="1:24">
      <c r="A18" s="15" t="s">
        <v>193</v>
      </c>
      <c r="B18" s="17" t="n">
        <v>5532</v>
      </c>
      <c r="C18" s="18">
        <f>(40.0/B18*100)</f>
        <v/>
      </c>
      <c r="D18" s="19" t="n">
        <v>5492</v>
      </c>
      <c r="E18" s="18" t="n">
        <v>476.76473185</v>
      </c>
      <c r="F18" s="20" t="n">
        <v>3.62366191</v>
      </c>
      <c r="G18" s="18" t="n">
        <v>452.15168969</v>
      </c>
      <c r="H18" s="20" t="n">
        <v>6.48571435</v>
      </c>
      <c r="I18" s="18" t="n">
        <v>448.34913209</v>
      </c>
      <c r="J18" s="20" t="n">
        <v>4.90085831</v>
      </c>
      <c r="K18" s="18" t="n">
        <v>440.28035591</v>
      </c>
      <c r="L18" s="20" t="n">
        <v>5.42523777</v>
      </c>
      <c r="M18" s="18" t="n">
        <v>428.03537119</v>
      </c>
      <c r="N18" s="20" t="n">
        <v>4.54604316</v>
      </c>
      <c r="O18" s="18" t="n">
        <v>358.73236946</v>
      </c>
      <c r="P18" s="20" t="n">
        <v>16.39771243</v>
      </c>
      <c r="Q18" s="18" t="s">
        <v>182</v>
      </c>
      <c r="R18" s="20" t="s">
        <v>182</v>
      </c>
      <c r="S18" s="18" t="s">
        <v>182</v>
      </c>
      <c r="T18" s="20" t="s">
        <v>182</v>
      </c>
      <c r="U18" s="18" t="s">
        <v>182</v>
      </c>
      <c r="V18" s="20" t="s">
        <v>182</v>
      </c>
      <c r="W18" s="18" t="n">
        <v>399.97291546</v>
      </c>
      <c r="X18" s="20" t="n">
        <v>8.440782909999999</v>
      </c>
    </row>
    <row r="19" spans="1:24">
      <c r="A19" s="15" t="s">
        <v>194</v>
      </c>
      <c r="B19" s="17" t="n">
        <v>5658</v>
      </c>
      <c r="C19" s="18">
        <f>(192.0/B19*100)</f>
        <v/>
      </c>
      <c r="D19" s="19" t="n">
        <v>5466</v>
      </c>
      <c r="E19" s="18" t="n">
        <v>491.02240313</v>
      </c>
      <c r="F19" s="20" t="n">
        <v>3.86058475</v>
      </c>
      <c r="G19" s="18" t="n">
        <v>481.39231335</v>
      </c>
      <c r="H19" s="20" t="n">
        <v>5.45284087</v>
      </c>
      <c r="I19" s="18" t="n">
        <v>482.25821684</v>
      </c>
      <c r="J19" s="20" t="n">
        <v>4.66841517</v>
      </c>
      <c r="K19" s="18" t="n">
        <v>480.61955334</v>
      </c>
      <c r="L19" s="20" t="n">
        <v>4.41384283</v>
      </c>
      <c r="M19" s="18" t="n">
        <v>464.00539037</v>
      </c>
      <c r="N19" s="20" t="n">
        <v>4.25407664</v>
      </c>
      <c r="O19" s="18" t="n">
        <v>385.76858232</v>
      </c>
      <c r="P19" s="20" t="n">
        <v>18.33358349</v>
      </c>
      <c r="Q19" s="18" t="s">
        <v>182</v>
      </c>
      <c r="R19" s="20" t="s">
        <v>182</v>
      </c>
      <c r="S19" s="18" t="s">
        <v>182</v>
      </c>
      <c r="T19" s="20" t="s">
        <v>182</v>
      </c>
      <c r="U19" s="18" t="s">
        <v>182</v>
      </c>
      <c r="V19" s="20" t="s">
        <v>182</v>
      </c>
      <c r="W19" s="18" t="n">
        <v>405.69501002</v>
      </c>
      <c r="X19" s="20" t="n">
        <v>9.253743829999999</v>
      </c>
    </row>
    <row r="20" spans="1:24">
      <c r="A20" s="15" t="s">
        <v>195</v>
      </c>
      <c r="B20" s="17" t="n">
        <v>3371</v>
      </c>
      <c r="C20" s="18">
        <f>(81.0/B20*100)</f>
        <v/>
      </c>
      <c r="D20" s="19" t="n">
        <v>3290</v>
      </c>
      <c r="E20" s="18" t="n">
        <v>502.29696019</v>
      </c>
      <c r="F20" s="20" t="n">
        <v>3.79697683</v>
      </c>
      <c r="G20" s="18" t="n">
        <v>499.13594306</v>
      </c>
      <c r="H20" s="20" t="n">
        <v>4.9649314</v>
      </c>
      <c r="I20" s="18" t="n">
        <v>493.58211417</v>
      </c>
      <c r="J20" s="20" t="n">
        <v>4.48532241</v>
      </c>
      <c r="K20" s="18" t="n">
        <v>483.27427398</v>
      </c>
      <c r="L20" s="20" t="n">
        <v>3.79836532</v>
      </c>
      <c r="M20" s="18" t="n">
        <v>472.30519065</v>
      </c>
      <c r="N20" s="20" t="n">
        <v>5.16696424</v>
      </c>
      <c r="O20" s="18" t="s">
        <v>182</v>
      </c>
      <c r="P20" s="20" t="s">
        <v>182</v>
      </c>
      <c r="Q20" s="18" t="s">
        <v>182</v>
      </c>
      <c r="R20" s="20" t="s">
        <v>182</v>
      </c>
      <c r="S20" s="18" t="s">
        <v>182</v>
      </c>
      <c r="T20" s="20" t="s">
        <v>182</v>
      </c>
      <c r="U20" s="18" t="s">
        <v>182</v>
      </c>
      <c r="V20" s="20" t="s">
        <v>182</v>
      </c>
      <c r="W20" s="18" t="n">
        <v>429.59625756</v>
      </c>
      <c r="X20" s="20" t="n">
        <v>11.0893087</v>
      </c>
    </row>
    <row r="21" spans="1:24">
      <c r="A21" s="15" t="s">
        <v>196</v>
      </c>
      <c r="B21" s="17" t="n">
        <v>5741</v>
      </c>
      <c r="C21" s="18">
        <f>(91.0/B21*100)</f>
        <v/>
      </c>
      <c r="D21" s="19" t="n">
        <v>5650</v>
      </c>
      <c r="E21" s="18" t="n">
        <v>513.4559442</v>
      </c>
      <c r="F21" s="20" t="n">
        <v>2.08506685</v>
      </c>
      <c r="G21" s="18" t="n">
        <v>503.35819483</v>
      </c>
      <c r="H21" s="20" t="n">
        <v>4.77959585</v>
      </c>
      <c r="I21" s="18" t="n">
        <v>503.63651023</v>
      </c>
      <c r="J21" s="20" t="n">
        <v>4.9816881</v>
      </c>
      <c r="K21" s="18" t="n">
        <v>496.22947251</v>
      </c>
      <c r="L21" s="20" t="n">
        <v>4.82169812</v>
      </c>
      <c r="M21" s="18" t="n">
        <v>466.16615449</v>
      </c>
      <c r="N21" s="20" t="n">
        <v>4.81384538</v>
      </c>
      <c r="O21" s="18" t="n">
        <v>424.8487347</v>
      </c>
      <c r="P21" s="20" t="n">
        <v>29.04056888</v>
      </c>
      <c r="Q21" s="18" t="s">
        <v>182</v>
      </c>
      <c r="R21" s="20" t="s">
        <v>182</v>
      </c>
      <c r="S21" s="18" t="s">
        <v>182</v>
      </c>
      <c r="T21" s="20" t="s">
        <v>182</v>
      </c>
      <c r="U21" s="18" t="s">
        <v>182</v>
      </c>
      <c r="V21" s="20" t="s">
        <v>182</v>
      </c>
      <c r="W21" s="18" t="n">
        <v>450.18800333</v>
      </c>
      <c r="X21" s="20" t="n">
        <v>9.339900009999999</v>
      </c>
    </row>
    <row r="22" spans="1:24">
      <c r="A22" s="15" t="s">
        <v>197</v>
      </c>
      <c r="B22" s="17" t="n">
        <v>6598</v>
      </c>
      <c r="C22" s="18">
        <f>(103.0/B22*100)</f>
        <v/>
      </c>
      <c r="D22" s="19" t="n">
        <v>6495</v>
      </c>
      <c r="E22" s="18" t="n">
        <v>497.66502225</v>
      </c>
      <c r="F22" s="20" t="n">
        <v>4.29705061</v>
      </c>
      <c r="G22" s="18" t="n">
        <v>444.46100653</v>
      </c>
      <c r="H22" s="20" t="n">
        <v>6.40440054</v>
      </c>
      <c r="I22" s="18" t="n">
        <v>445.54647075</v>
      </c>
      <c r="J22" s="20" t="n">
        <v>6.552542</v>
      </c>
      <c r="K22" s="18" t="n">
        <v>463.98583479</v>
      </c>
      <c r="L22" s="20" t="n">
        <v>8.0551736</v>
      </c>
      <c r="M22" s="18" t="n">
        <v>442.37135353</v>
      </c>
      <c r="N22" s="20" t="n">
        <v>7.34261605</v>
      </c>
      <c r="O22" s="18" t="n">
        <v>353.48150344</v>
      </c>
      <c r="P22" s="20" t="n">
        <v>10.04320883</v>
      </c>
      <c r="Q22" s="18" t="s">
        <v>182</v>
      </c>
      <c r="R22" s="20" t="s">
        <v>182</v>
      </c>
      <c r="S22" s="18" t="n">
        <v>465.3184081</v>
      </c>
      <c r="T22" s="20" t="n">
        <v>9.52311205</v>
      </c>
      <c r="U22" s="18" t="s">
        <v>182</v>
      </c>
      <c r="V22" s="20" t="s">
        <v>182</v>
      </c>
      <c r="W22" s="18" t="n">
        <v>391.00766776</v>
      </c>
      <c r="X22" s="20" t="n">
        <v>7.78395386</v>
      </c>
    </row>
    <row r="23" spans="1:24">
      <c r="A23" s="15" t="s">
        <v>198</v>
      </c>
      <c r="B23" s="17" t="n">
        <v>11583</v>
      </c>
      <c r="C23" s="18">
        <f>(535.0/B23*100)</f>
        <v/>
      </c>
      <c r="D23" s="19" t="n">
        <v>11048</v>
      </c>
      <c r="E23" s="18" t="n">
        <v>504.47714501</v>
      </c>
      <c r="F23" s="20" t="n">
        <v>3.59426243</v>
      </c>
      <c r="G23" s="18" t="n">
        <v>490.26686526</v>
      </c>
      <c r="H23" s="20" t="n">
        <v>5.05437127</v>
      </c>
      <c r="I23" s="18" t="n">
        <v>499.47952998</v>
      </c>
      <c r="J23" s="20" t="n">
        <v>5.26674801</v>
      </c>
      <c r="K23" s="18" t="n">
        <v>487.91444341</v>
      </c>
      <c r="L23" s="20" t="n">
        <v>5.13059352</v>
      </c>
      <c r="M23" s="18" t="n">
        <v>475.06542041</v>
      </c>
      <c r="N23" s="20" t="n">
        <v>4.55564294</v>
      </c>
      <c r="O23" s="18" t="n">
        <v>458.71026959</v>
      </c>
      <c r="P23" s="20" t="n">
        <v>19.55759787</v>
      </c>
      <c r="Q23" s="18" t="s">
        <v>182</v>
      </c>
      <c r="R23" s="20" t="s">
        <v>182</v>
      </c>
      <c r="S23" s="18" t="s">
        <v>182</v>
      </c>
      <c r="T23" s="20" t="s">
        <v>182</v>
      </c>
      <c r="U23" s="18" t="s">
        <v>182</v>
      </c>
      <c r="V23" s="20" t="s">
        <v>182</v>
      </c>
      <c r="W23" s="18" t="n">
        <v>436.95508862</v>
      </c>
      <c r="X23" s="20" t="n">
        <v>6.40504982</v>
      </c>
    </row>
    <row r="24" spans="1:24">
      <c r="A24" s="15" t="s">
        <v>199</v>
      </c>
      <c r="B24" s="17" t="n">
        <v>6647</v>
      </c>
      <c r="C24" s="18">
        <f>(27.0/B24*100)</f>
        <v/>
      </c>
      <c r="D24" s="19" t="n">
        <v>6620</v>
      </c>
      <c r="E24" s="18" t="n">
        <v>536.50524439</v>
      </c>
      <c r="F24" s="20" t="n">
        <v>2.94686077</v>
      </c>
      <c r="G24" s="18" t="n">
        <v>524.15209495</v>
      </c>
      <c r="H24" s="20" t="n">
        <v>8.371338010000001</v>
      </c>
      <c r="I24" s="18" t="n">
        <v>541.11974836</v>
      </c>
      <c r="J24" s="20" t="n">
        <v>7.61864023</v>
      </c>
      <c r="K24" s="18" t="n">
        <v>530.06788552</v>
      </c>
      <c r="L24" s="20" t="n">
        <v>6.53317546</v>
      </c>
      <c r="M24" s="18" t="n">
        <v>524.4724780400001</v>
      </c>
      <c r="N24" s="20" t="n">
        <v>8.005868449999999</v>
      </c>
      <c r="O24" s="18" t="n">
        <v>437.355754</v>
      </c>
      <c r="P24" s="20" t="n">
        <v>17.09724105</v>
      </c>
      <c r="Q24" s="18" t="s">
        <v>182</v>
      </c>
      <c r="R24" s="20" t="s">
        <v>182</v>
      </c>
      <c r="S24" s="18" t="s">
        <v>182</v>
      </c>
      <c r="T24" s="20" t="s">
        <v>182</v>
      </c>
      <c r="U24" s="18" t="s">
        <v>182</v>
      </c>
      <c r="V24" s="20" t="s">
        <v>182</v>
      </c>
      <c r="W24" s="18" t="n">
        <v>442.08376919</v>
      </c>
      <c r="X24" s="20" t="n">
        <v>12.82275852</v>
      </c>
    </row>
    <row r="25" spans="1:24">
      <c r="A25" s="15" t="s">
        <v>200</v>
      </c>
      <c r="B25" s="17" t="n">
        <v>5581</v>
      </c>
      <c r="C25" s="18">
        <f>(28.0/B25*100)</f>
        <v/>
      </c>
      <c r="D25" s="19" t="n">
        <v>5553</v>
      </c>
      <c r="E25" s="18" t="n">
        <v>533.38805624</v>
      </c>
      <c r="F25" s="20" t="n">
        <v>3.61880702</v>
      </c>
      <c r="G25" s="18" t="n">
        <v>495.17314647</v>
      </c>
      <c r="H25" s="20" t="n">
        <v>7.3443436</v>
      </c>
      <c r="I25" s="18" t="n">
        <v>490.15216114</v>
      </c>
      <c r="J25" s="20" t="n">
        <v>9.004166700000001</v>
      </c>
      <c r="K25" s="18" t="n">
        <v>498.1569458</v>
      </c>
      <c r="L25" s="20" t="n">
        <v>12.80735764</v>
      </c>
      <c r="M25" s="18" t="n">
        <v>468.64709695</v>
      </c>
      <c r="N25" s="20" t="n">
        <v>13.03708659</v>
      </c>
      <c r="O25" s="18" t="n">
        <v>392.05635972</v>
      </c>
      <c r="P25" s="20" t="n">
        <v>35.90323828</v>
      </c>
      <c r="Q25" s="18" t="s">
        <v>182</v>
      </c>
      <c r="R25" s="20" t="s">
        <v>182</v>
      </c>
      <c r="S25" s="18" t="s">
        <v>182</v>
      </c>
      <c r="T25" s="20" t="s">
        <v>182</v>
      </c>
      <c r="U25" s="18" t="s">
        <v>182</v>
      </c>
      <c r="V25" s="20" t="s">
        <v>182</v>
      </c>
      <c r="W25" s="18" t="n">
        <v>461.56811591</v>
      </c>
      <c r="X25" s="20" t="n">
        <v>26.16830041</v>
      </c>
    </row>
    <row r="26" spans="1:24">
      <c r="A26" s="15" t="s">
        <v>201</v>
      </c>
      <c r="B26" s="17" t="n">
        <v>4869</v>
      </c>
      <c r="C26" s="18">
        <f>(108.0/B26*100)</f>
        <v/>
      </c>
      <c r="D26" s="19" t="n">
        <v>4761</v>
      </c>
      <c r="E26" s="18" t="n">
        <v>488.67848348</v>
      </c>
      <c r="F26" s="20" t="n">
        <v>3.3807642</v>
      </c>
      <c r="G26" s="18" t="n">
        <v>480.35895975</v>
      </c>
      <c r="H26" s="20" t="n">
        <v>4.08830123</v>
      </c>
      <c r="I26" s="18" t="n">
        <v>483.01795254</v>
      </c>
      <c r="J26" s="20" t="n">
        <v>3.78085013</v>
      </c>
      <c r="K26" s="18" t="n">
        <v>482.36107796</v>
      </c>
      <c r="L26" s="20" t="n">
        <v>3.82900602</v>
      </c>
      <c r="M26" s="18" t="n">
        <v>483.81731939</v>
      </c>
      <c r="N26" s="20" t="n">
        <v>3.6773556</v>
      </c>
      <c r="O26" s="18" t="s">
        <v>182</v>
      </c>
      <c r="P26" s="20" t="s">
        <v>182</v>
      </c>
      <c r="Q26" s="18" t="s">
        <v>182</v>
      </c>
      <c r="R26" s="20" t="s">
        <v>182</v>
      </c>
      <c r="S26" s="18" t="s">
        <v>182</v>
      </c>
      <c r="T26" s="20" t="s">
        <v>182</v>
      </c>
      <c r="U26" s="18" t="s">
        <v>182</v>
      </c>
      <c r="V26" s="20" t="s">
        <v>182</v>
      </c>
      <c r="W26" s="18" t="n">
        <v>423.49043939</v>
      </c>
      <c r="X26" s="20" t="n">
        <v>12.0746248</v>
      </c>
    </row>
    <row r="27" spans="1:24">
      <c r="A27" s="15" t="s">
        <v>202</v>
      </c>
      <c r="B27" s="17" t="n">
        <v>5299</v>
      </c>
      <c r="C27" s="18">
        <f>(207.0/B27*100)</f>
        <v/>
      </c>
      <c r="D27" s="19" t="n">
        <v>5092</v>
      </c>
      <c r="E27" s="18" t="n">
        <v>506.25763794</v>
      </c>
      <c r="F27" s="20" t="n">
        <v>2.32186822</v>
      </c>
      <c r="G27" s="18" t="n">
        <v>487.66462287</v>
      </c>
      <c r="H27" s="20" t="n">
        <v>4.64471523</v>
      </c>
      <c r="I27" s="18" t="n">
        <v>487.82239588</v>
      </c>
      <c r="J27" s="20" t="n">
        <v>3.85205179</v>
      </c>
      <c r="K27" s="18" t="n">
        <v>482.06870868</v>
      </c>
      <c r="L27" s="20" t="n">
        <v>4.46049199</v>
      </c>
      <c r="M27" s="18" t="n">
        <v>460.42186054</v>
      </c>
      <c r="N27" s="20" t="n">
        <v>4.26984983</v>
      </c>
      <c r="O27" s="18" t="n">
        <v>433.74807221</v>
      </c>
      <c r="P27" s="20" t="n">
        <v>14.3856779</v>
      </c>
      <c r="Q27" s="18" t="s">
        <v>182</v>
      </c>
      <c r="R27" s="20" t="s">
        <v>182</v>
      </c>
      <c r="S27" s="18" t="s">
        <v>182</v>
      </c>
      <c r="T27" s="20" t="s">
        <v>182</v>
      </c>
      <c r="U27" s="18" t="s">
        <v>182</v>
      </c>
      <c r="V27" s="20" t="s">
        <v>182</v>
      </c>
      <c r="W27" s="18" t="n">
        <v>425.07382709</v>
      </c>
      <c r="X27" s="20" t="n">
        <v>4.53363626</v>
      </c>
    </row>
    <row r="28" spans="1:24">
      <c r="A28" s="15" t="s">
        <v>203</v>
      </c>
      <c r="B28" s="17" t="n">
        <v>7568</v>
      </c>
      <c r="C28" s="18">
        <f>(141.0/B28*100)</f>
        <v/>
      </c>
      <c r="D28" s="19" t="n">
        <v>7427</v>
      </c>
      <c r="E28" s="18" t="n">
        <v>412.5862333</v>
      </c>
      <c r="F28" s="20" t="n">
        <v>2.53750192</v>
      </c>
      <c r="G28" s="18" t="n">
        <v>407.95942943</v>
      </c>
      <c r="H28" s="20" t="n">
        <v>4.60891184</v>
      </c>
      <c r="I28" s="18" t="n">
        <v>416.16398915</v>
      </c>
      <c r="J28" s="20" t="n">
        <v>4.16167392</v>
      </c>
      <c r="K28" s="18" t="n">
        <v>407.42558307</v>
      </c>
      <c r="L28" s="20" t="n">
        <v>4.44520096</v>
      </c>
      <c r="M28" s="18" t="n">
        <v>407.12507088</v>
      </c>
      <c r="N28" s="20" t="n">
        <v>6.74648773</v>
      </c>
      <c r="O28" s="18" t="n">
        <v>331.61953229</v>
      </c>
      <c r="P28" s="20" t="n">
        <v>9.41278149</v>
      </c>
      <c r="Q28" s="18" t="s">
        <v>182</v>
      </c>
      <c r="R28" s="20" t="s">
        <v>182</v>
      </c>
      <c r="S28" s="18" t="s">
        <v>182</v>
      </c>
      <c r="T28" s="20" t="s">
        <v>182</v>
      </c>
      <c r="U28" s="18" t="s">
        <v>182</v>
      </c>
      <c r="V28" s="20" t="s">
        <v>182</v>
      </c>
      <c r="W28" s="18" t="n">
        <v>360.48185266</v>
      </c>
      <c r="X28" s="20" t="n">
        <v>8.57523496</v>
      </c>
    </row>
    <row r="29" spans="1:24">
      <c r="A29" s="15" t="s">
        <v>204</v>
      </c>
      <c r="B29" s="17" t="n">
        <v>5385</v>
      </c>
      <c r="C29" s="18">
        <f>(37.0/B29*100)</f>
        <v/>
      </c>
      <c r="D29" s="19" t="n">
        <v>5348</v>
      </c>
      <c r="E29" s="18" t="n">
        <v>524.94681246</v>
      </c>
      <c r="F29" s="20" t="n">
        <v>3.22174935</v>
      </c>
      <c r="G29" s="18" t="n">
        <v>512.36193299</v>
      </c>
      <c r="H29" s="20" t="n">
        <v>5.89117866</v>
      </c>
      <c r="I29" s="18" t="n">
        <v>516.82670711</v>
      </c>
      <c r="J29" s="20" t="n">
        <v>4.64952752</v>
      </c>
      <c r="K29" s="18" t="n">
        <v>521.05752606</v>
      </c>
      <c r="L29" s="20" t="n">
        <v>3.47570925</v>
      </c>
      <c r="M29" s="18" t="n">
        <v>511.3144608</v>
      </c>
      <c r="N29" s="20" t="n">
        <v>3.0917817</v>
      </c>
      <c r="O29" s="18" t="n">
        <v>388.67614524</v>
      </c>
      <c r="P29" s="20" t="n">
        <v>42.43001082</v>
      </c>
      <c r="Q29" s="18" t="s">
        <v>182</v>
      </c>
      <c r="R29" s="20" t="s">
        <v>182</v>
      </c>
      <c r="S29" s="18" t="n">
        <v>335.3902018</v>
      </c>
      <c r="T29" s="20" t="n">
        <v>12.1685767</v>
      </c>
      <c r="U29" s="18" t="s">
        <v>182</v>
      </c>
      <c r="V29" s="20" t="s">
        <v>182</v>
      </c>
      <c r="W29" s="18" t="n">
        <v>426.45643243</v>
      </c>
      <c r="X29" s="20" t="n">
        <v>14.14572385</v>
      </c>
    </row>
    <row r="30" spans="1:24">
      <c r="A30" s="15" t="s">
        <v>205</v>
      </c>
      <c r="B30" s="17" t="n">
        <v>4520</v>
      </c>
      <c r="C30" s="18">
        <f>(618.0/B30*100)</f>
        <v/>
      </c>
      <c r="D30" s="19" t="n">
        <v>3902</v>
      </c>
      <c r="E30" s="18" t="n">
        <v>515.87337161</v>
      </c>
      <c r="F30" s="20" t="n">
        <v>3.39308789</v>
      </c>
      <c r="G30" s="18" t="n">
        <v>506.52972201</v>
      </c>
      <c r="H30" s="20" t="n">
        <v>5.45546853</v>
      </c>
      <c r="I30" s="18" t="n">
        <v>499.46345353</v>
      </c>
      <c r="J30" s="20" t="n">
        <v>4.70242234</v>
      </c>
      <c r="K30" s="18" t="n">
        <v>491.28907526</v>
      </c>
      <c r="L30" s="20" t="n">
        <v>4.66869977</v>
      </c>
      <c r="M30" s="18" t="n">
        <v>472.59689055</v>
      </c>
      <c r="N30" s="20" t="n">
        <v>4.90716649</v>
      </c>
      <c r="O30" s="18" t="n">
        <v>416.62079913</v>
      </c>
      <c r="P30" s="20" t="n">
        <v>23.35845308</v>
      </c>
      <c r="Q30" s="18" t="s">
        <v>182</v>
      </c>
      <c r="R30" s="20" t="s">
        <v>182</v>
      </c>
      <c r="S30" s="18" t="s">
        <v>182</v>
      </c>
      <c r="T30" s="20" t="s">
        <v>182</v>
      </c>
      <c r="U30" s="18" t="s">
        <v>182</v>
      </c>
      <c r="V30" s="20" t="s">
        <v>182</v>
      </c>
      <c r="W30" s="18" t="n">
        <v>425.0989435</v>
      </c>
      <c r="X30" s="20" t="n">
        <v>6.61085653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(18.0/B32*100)</f>
        <v/>
      </c>
      <c r="D32" s="19" t="n">
        <v>4460</v>
      </c>
      <c r="E32" s="18" t="n">
        <v>514.1884937999999</v>
      </c>
      <c r="F32" s="20" t="n">
        <v>2.80214806</v>
      </c>
      <c r="G32" s="18" t="n">
        <v>500.11272736</v>
      </c>
      <c r="H32" s="20" t="n">
        <v>5.61882895</v>
      </c>
      <c r="I32" s="18" t="n">
        <v>503.43806801</v>
      </c>
      <c r="J32" s="20" t="n">
        <v>5.33384756</v>
      </c>
      <c r="K32" s="18" t="n">
        <v>491.45882343</v>
      </c>
      <c r="L32" s="20" t="n">
        <v>4.51995846</v>
      </c>
      <c r="M32" s="18" t="n">
        <v>480.8351253</v>
      </c>
      <c r="N32" s="20" t="n">
        <v>4.7125584</v>
      </c>
      <c r="O32" s="18" t="n">
        <v>459.37468581</v>
      </c>
      <c r="P32" s="20" t="n">
        <v>28.13902873</v>
      </c>
      <c r="Q32" s="18" t="s">
        <v>182</v>
      </c>
      <c r="R32" s="20" t="s">
        <v>182</v>
      </c>
      <c r="S32" s="18" t="s">
        <v>182</v>
      </c>
      <c r="T32" s="20" t="s">
        <v>182</v>
      </c>
      <c r="U32" s="18" t="s">
        <v>182</v>
      </c>
      <c r="V32" s="20" t="s">
        <v>182</v>
      </c>
      <c r="W32" s="18" t="n">
        <v>424.57397252</v>
      </c>
      <c r="X32" s="20" t="n">
        <v>12.01881895</v>
      </c>
    </row>
    <row r="33" spans="1:24">
      <c r="A33" s="15" t="s">
        <v>208</v>
      </c>
      <c r="B33" s="17" t="n">
        <v>7325</v>
      </c>
      <c r="C33" s="18">
        <f>(254.0/B33*100)</f>
        <v/>
      </c>
      <c r="D33" s="19" t="n">
        <v>7071</v>
      </c>
      <c r="E33" s="18" t="n">
        <v>507.59149874</v>
      </c>
      <c r="F33" s="20" t="n">
        <v>3.40289342</v>
      </c>
      <c r="G33" s="18" t="n">
        <v>489.35806655</v>
      </c>
      <c r="H33" s="20" t="n">
        <v>4.23662827</v>
      </c>
      <c r="I33" s="18" t="n">
        <v>497.77846875</v>
      </c>
      <c r="J33" s="20" t="n">
        <v>4.08400676</v>
      </c>
      <c r="K33" s="18" t="n">
        <v>491.35480816</v>
      </c>
      <c r="L33" s="20" t="n">
        <v>4.42469854</v>
      </c>
      <c r="M33" s="18" t="n">
        <v>468.67003837</v>
      </c>
      <c r="N33" s="20" t="n">
        <v>4.6596842</v>
      </c>
      <c r="O33" s="18" t="n">
        <v>385.2957023</v>
      </c>
      <c r="P33" s="20" t="n">
        <v>29.52119482</v>
      </c>
      <c r="Q33" s="18" t="s">
        <v>182</v>
      </c>
      <c r="R33" s="20" t="s">
        <v>182</v>
      </c>
      <c r="S33" s="18" t="s">
        <v>182</v>
      </c>
      <c r="T33" s="20" t="s">
        <v>182</v>
      </c>
      <c r="U33" s="18" t="s">
        <v>182</v>
      </c>
      <c r="V33" s="20" t="s">
        <v>182</v>
      </c>
      <c r="W33" s="18" t="n">
        <v>417.98130793</v>
      </c>
      <c r="X33" s="20" t="n">
        <v>11.28519873</v>
      </c>
    </row>
    <row r="34" spans="1:24">
      <c r="A34" s="15" t="s">
        <v>209</v>
      </c>
      <c r="B34" s="17" t="n">
        <v>6350</v>
      </c>
      <c r="C34" s="18">
        <f>(94.0/B34*100)</f>
        <v/>
      </c>
      <c r="D34" s="19" t="n">
        <v>6256</v>
      </c>
      <c r="E34" s="18" t="n">
        <v>491.3965567</v>
      </c>
      <c r="F34" s="20" t="n">
        <v>3.35396499</v>
      </c>
      <c r="G34" s="18" t="n">
        <v>476.9721508</v>
      </c>
      <c r="H34" s="20" t="n">
        <v>5.33606965</v>
      </c>
      <c r="I34" s="18" t="n">
        <v>485.08336741</v>
      </c>
      <c r="J34" s="20" t="n">
        <v>4.0356458</v>
      </c>
      <c r="K34" s="18" t="n">
        <v>492.21227041</v>
      </c>
      <c r="L34" s="20" t="n">
        <v>3.83792937</v>
      </c>
      <c r="M34" s="18" t="n">
        <v>470.52591254</v>
      </c>
      <c r="N34" s="20" t="n">
        <v>3.66616993</v>
      </c>
      <c r="O34" s="18" t="n">
        <v>379.07328183</v>
      </c>
      <c r="P34" s="20" t="n">
        <v>14.0777645</v>
      </c>
      <c r="Q34" s="18" t="s">
        <v>182</v>
      </c>
      <c r="R34" s="20" t="s">
        <v>182</v>
      </c>
      <c r="S34" s="18" t="n">
        <v>336.51078337</v>
      </c>
      <c r="T34" s="20" t="n">
        <v>12.24828707</v>
      </c>
      <c r="U34" s="18" t="s">
        <v>182</v>
      </c>
      <c r="V34" s="20" t="s">
        <v>182</v>
      </c>
      <c r="W34" s="18" t="n">
        <v>402.75168129</v>
      </c>
      <c r="X34" s="20" t="n">
        <v>9.229387640000001</v>
      </c>
    </row>
    <row r="35" spans="1:24">
      <c r="A35" s="15" t="s">
        <v>210</v>
      </c>
      <c r="B35" s="17" t="n">
        <v>6406</v>
      </c>
      <c r="C35" s="18">
        <f>(85.0/B35*100)</f>
        <v/>
      </c>
      <c r="D35" s="19" t="n">
        <v>6321</v>
      </c>
      <c r="E35" s="18" t="n">
        <v>526.18236436</v>
      </c>
      <c r="F35" s="20" t="n">
        <v>2.32772739</v>
      </c>
      <c r="G35" s="18" t="n">
        <v>514.9063725</v>
      </c>
      <c r="H35" s="20" t="n">
        <v>4.27154205</v>
      </c>
      <c r="I35" s="18" t="n">
        <v>516.8408466</v>
      </c>
      <c r="J35" s="20" t="n">
        <v>3.84201831</v>
      </c>
      <c r="K35" s="18" t="n">
        <v>508.46576153</v>
      </c>
      <c r="L35" s="20" t="n">
        <v>3.55798959</v>
      </c>
      <c r="M35" s="18" t="n">
        <v>490.13292433</v>
      </c>
      <c r="N35" s="20" t="n">
        <v>3.62909708</v>
      </c>
      <c r="O35" s="18" t="n">
        <v>456.28947541</v>
      </c>
      <c r="P35" s="20" t="n">
        <v>18.93491365</v>
      </c>
      <c r="Q35" s="18" t="s">
        <v>182</v>
      </c>
      <c r="R35" s="20" t="s">
        <v>182</v>
      </c>
      <c r="S35" s="18" t="n">
        <v>349.78970242</v>
      </c>
      <c r="T35" s="20" t="n">
        <v>6.90672373</v>
      </c>
      <c r="U35" s="18" t="s">
        <v>182</v>
      </c>
      <c r="V35" s="20" t="s">
        <v>182</v>
      </c>
      <c r="W35" s="18" t="n">
        <v>441.44745982</v>
      </c>
      <c r="X35" s="20" t="n">
        <v>7.84233285</v>
      </c>
    </row>
    <row r="36" spans="1:24">
      <c r="A36" s="15" t="s">
        <v>211</v>
      </c>
      <c r="B36" s="17" t="n">
        <v>6736</v>
      </c>
      <c r="C36" s="18">
        <f>(67.0/B36*100)</f>
        <v/>
      </c>
      <c r="D36" s="19" t="n">
        <v>6669</v>
      </c>
      <c r="E36" s="18" t="n">
        <v>495.30540812</v>
      </c>
      <c r="F36" s="20" t="n">
        <v>2.45450711</v>
      </c>
      <c r="G36" s="18" t="n">
        <v>488.43577538</v>
      </c>
      <c r="H36" s="20" t="n">
        <v>4.54654537</v>
      </c>
      <c r="I36" s="18" t="n">
        <v>483.63174549</v>
      </c>
      <c r="J36" s="20" t="n">
        <v>5.17049876</v>
      </c>
      <c r="K36" s="18" t="n">
        <v>476.2387822</v>
      </c>
      <c r="L36" s="20" t="n">
        <v>4.05143198</v>
      </c>
      <c r="M36" s="18" t="n">
        <v>458.89566821</v>
      </c>
      <c r="N36" s="20" t="n">
        <v>5.73094442</v>
      </c>
      <c r="O36" s="18" t="n">
        <v>415.69116087</v>
      </c>
      <c r="P36" s="20" t="n">
        <v>19.29217902</v>
      </c>
      <c r="Q36" s="18" t="s">
        <v>182</v>
      </c>
      <c r="R36" s="20" t="s">
        <v>182</v>
      </c>
      <c r="S36" s="18" t="s">
        <v>182</v>
      </c>
      <c r="T36" s="20" t="s">
        <v>182</v>
      </c>
      <c r="U36" s="18" t="s">
        <v>182</v>
      </c>
      <c r="V36" s="20" t="s">
        <v>182</v>
      </c>
      <c r="W36" s="18" t="n">
        <v>423.98805175</v>
      </c>
      <c r="X36" s="20" t="n">
        <v>7.66907713</v>
      </c>
    </row>
    <row r="37" spans="1:24">
      <c r="A37" s="15" t="s">
        <v>212</v>
      </c>
      <c r="B37" s="17" t="n">
        <v>5458</v>
      </c>
      <c r="C37" s="18">
        <f>(306.0/B37*100)</f>
        <v/>
      </c>
      <c r="D37" s="19" t="n">
        <v>5152</v>
      </c>
      <c r="E37" s="18" t="n">
        <v>514.36269958</v>
      </c>
      <c r="F37" s="20" t="n">
        <v>3.13480306</v>
      </c>
      <c r="G37" s="18" t="n">
        <v>498.7638515</v>
      </c>
      <c r="H37" s="20" t="n">
        <v>5.61431307</v>
      </c>
      <c r="I37" s="18" t="n">
        <v>500.40689927</v>
      </c>
      <c r="J37" s="20" t="n">
        <v>4.78750336</v>
      </c>
      <c r="K37" s="18" t="n">
        <v>495.02250924</v>
      </c>
      <c r="L37" s="20" t="n">
        <v>5.07221105</v>
      </c>
      <c r="M37" s="18" t="n">
        <v>487.84459108</v>
      </c>
      <c r="N37" s="20" t="n">
        <v>4.60592603</v>
      </c>
      <c r="O37" s="18" t="n">
        <v>389.21190398</v>
      </c>
      <c r="P37" s="20" t="n">
        <v>22.35314496</v>
      </c>
      <c r="Q37" s="18" t="s">
        <v>182</v>
      </c>
      <c r="R37" s="20" t="s">
        <v>182</v>
      </c>
      <c r="S37" s="18" t="s">
        <v>182</v>
      </c>
      <c r="T37" s="20" t="s">
        <v>182</v>
      </c>
      <c r="U37" s="18" t="s">
        <v>182</v>
      </c>
      <c r="V37" s="20" t="s">
        <v>182</v>
      </c>
      <c r="W37" s="18" t="n">
        <v>426.27963236</v>
      </c>
      <c r="X37" s="20" t="n">
        <v>5.83328564</v>
      </c>
    </row>
    <row r="38" spans="1:24">
      <c r="A38" s="15" t="s">
        <v>213</v>
      </c>
      <c r="B38" s="17" t="n">
        <v>5860</v>
      </c>
      <c r="C38" s="18">
        <f>(75.0/B38*100)</f>
        <v/>
      </c>
      <c r="D38" s="19" t="n">
        <v>5785</v>
      </c>
      <c r="E38" s="18" t="n">
        <v>523.29501607</v>
      </c>
      <c r="F38" s="20" t="n">
        <v>2.81440103</v>
      </c>
      <c r="G38" s="18" t="n">
        <v>518.78438792</v>
      </c>
      <c r="H38" s="20" t="n">
        <v>5.75448126</v>
      </c>
      <c r="I38" s="18" t="n">
        <v>524.52464709</v>
      </c>
      <c r="J38" s="20" t="n">
        <v>6.30368137</v>
      </c>
      <c r="K38" s="18" t="n">
        <v>546.17702122</v>
      </c>
      <c r="L38" s="20" t="n">
        <v>5.83768549</v>
      </c>
      <c r="M38" s="18" t="n">
        <v>531.04919077</v>
      </c>
      <c r="N38" s="20" t="n">
        <v>6.346478</v>
      </c>
      <c r="O38" s="18" t="n">
        <v>423.77334755</v>
      </c>
      <c r="P38" s="20" t="n">
        <v>19.6152984</v>
      </c>
      <c r="Q38" s="18" t="s">
        <v>182</v>
      </c>
      <c r="R38" s="20" t="s">
        <v>182</v>
      </c>
      <c r="S38" s="18" t="s">
        <v>182</v>
      </c>
      <c r="T38" s="20" t="s">
        <v>182</v>
      </c>
      <c r="U38" s="18" t="s">
        <v>182</v>
      </c>
      <c r="V38" s="20" t="s">
        <v>182</v>
      </c>
      <c r="W38" s="18" t="n">
        <v>460.72342928</v>
      </c>
      <c r="X38" s="20" t="n">
        <v>7.17801997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(5681.0/B40*100)</f>
        <v/>
      </c>
      <c r="D40" s="19" t="n">
        <v>8476</v>
      </c>
      <c r="E40" s="18" t="n">
        <v>504.77449924</v>
      </c>
      <c r="F40" s="20" t="n">
        <v>3.08697113</v>
      </c>
      <c r="G40" s="18" t="n">
        <v>502.04259325</v>
      </c>
      <c r="H40" s="20" t="n">
        <v>5.92648719</v>
      </c>
      <c r="I40" s="18" t="n">
        <v>512.40821471</v>
      </c>
      <c r="J40" s="20" t="n">
        <v>5.38829812</v>
      </c>
      <c r="K40" s="18" t="n">
        <v>486.24891323</v>
      </c>
      <c r="L40" s="20" t="n">
        <v>7.03951716</v>
      </c>
      <c r="M40" s="18" t="n">
        <v>465.03343146</v>
      </c>
      <c r="N40" s="20" t="n">
        <v>6.5620852</v>
      </c>
      <c r="O40" s="18" t="n">
        <v>408.69474018</v>
      </c>
      <c r="P40" s="20" t="n">
        <v>29.40753755</v>
      </c>
      <c r="Q40" s="18" t="s">
        <v>182</v>
      </c>
      <c r="R40" s="20" t="s">
        <v>182</v>
      </c>
      <c r="S40" s="18" t="n">
        <v>491.16464222</v>
      </c>
      <c r="T40" s="20" t="n">
        <v>2.5540442</v>
      </c>
      <c r="U40" s="18" t="s">
        <v>182</v>
      </c>
      <c r="V40" s="20" t="s">
        <v>182</v>
      </c>
      <c r="W40" s="18" t="n">
        <v>404.56454907</v>
      </c>
      <c r="X40" s="20" t="n">
        <v>6.82079522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(2873.0/B46*100)</f>
        <v/>
      </c>
      <c r="D46" s="19" t="n">
        <v>20268</v>
      </c>
      <c r="E46" s="18" t="n">
        <v>392.48336992</v>
      </c>
      <c r="F46" s="20" t="n">
        <v>3.28786918</v>
      </c>
      <c r="G46" s="18" t="n">
        <v>385.0422565</v>
      </c>
      <c r="H46" s="20" t="n">
        <v>5.65477094</v>
      </c>
      <c r="I46" s="18" t="n">
        <v>397.83191018</v>
      </c>
      <c r="J46" s="20" t="n">
        <v>5.99994846</v>
      </c>
      <c r="K46" s="18" t="n">
        <v>398.77179692</v>
      </c>
      <c r="L46" s="20" t="n">
        <v>6.98005431</v>
      </c>
      <c r="M46" s="18" t="n">
        <v>380.15952009</v>
      </c>
      <c r="N46" s="20" t="n">
        <v>7.11557824</v>
      </c>
      <c r="O46" s="18" t="n">
        <v>284.46388749</v>
      </c>
      <c r="P46" s="20" t="n">
        <v>12.06045404</v>
      </c>
      <c r="Q46" s="18" t="s">
        <v>182</v>
      </c>
      <c r="R46" s="20" t="s">
        <v>182</v>
      </c>
      <c r="S46" s="18" t="s">
        <v>182</v>
      </c>
      <c r="T46" s="20" t="s">
        <v>182</v>
      </c>
      <c r="U46" s="18" t="s">
        <v>182</v>
      </c>
      <c r="V46" s="20" t="s">
        <v>182</v>
      </c>
      <c r="W46" s="18" t="n">
        <v>359.77525075</v>
      </c>
      <c r="X46" s="20" t="n">
        <v>4.07227281</v>
      </c>
    </row>
    <row r="47" spans="1:24">
      <c r="A47" s="15" t="s">
        <v>222</v>
      </c>
      <c r="B47" s="17" t="n">
        <v>5928</v>
      </c>
      <c r="C47" s="18">
        <f>(197.0/B47*100)</f>
        <v/>
      </c>
      <c r="D47" s="19" t="n">
        <v>5731</v>
      </c>
      <c r="E47" s="18" t="n">
        <v>455.24483056</v>
      </c>
      <c r="F47" s="20" t="n">
        <v>5.37897209</v>
      </c>
      <c r="G47" s="18" t="n">
        <v>446.27276287</v>
      </c>
      <c r="H47" s="20" t="n">
        <v>5.97288918</v>
      </c>
      <c r="I47" s="18" t="n">
        <v>461.88020586</v>
      </c>
      <c r="J47" s="20" t="n">
        <v>6.04715315</v>
      </c>
      <c r="K47" s="18" t="n">
        <v>457.44060803</v>
      </c>
      <c r="L47" s="20" t="n">
        <v>4.82255212</v>
      </c>
      <c r="M47" s="18" t="n">
        <v>447.06620364</v>
      </c>
      <c r="N47" s="20" t="n">
        <v>4.48650381</v>
      </c>
      <c r="O47" s="18" t="n">
        <v>351.05817057</v>
      </c>
      <c r="P47" s="20" t="n">
        <v>12.61946813</v>
      </c>
      <c r="Q47" s="18" t="s">
        <v>182</v>
      </c>
      <c r="R47" s="20" t="s">
        <v>182</v>
      </c>
      <c r="S47" s="18" t="s">
        <v>182</v>
      </c>
      <c r="T47" s="20" t="s">
        <v>182</v>
      </c>
      <c r="U47" s="18" t="s">
        <v>182</v>
      </c>
      <c r="V47" s="20" t="s">
        <v>182</v>
      </c>
      <c r="W47" s="18" t="n">
        <v>388.53408502</v>
      </c>
      <c r="X47" s="20" t="n">
        <v>4.967171</v>
      </c>
    </row>
    <row r="48" spans="1:24">
      <c r="A48" s="15" t="s">
        <v>223</v>
      </c>
      <c r="B48" s="17" t="n">
        <v>9841</v>
      </c>
      <c r="C48" s="18">
        <f>(19.0/B48*100)</f>
        <v/>
      </c>
      <c r="D48" s="19" t="n">
        <v>9822</v>
      </c>
      <c r="E48" s="18" t="n">
        <v>550.66851318</v>
      </c>
      <c r="F48" s="20" t="n">
        <v>4.06474775</v>
      </c>
      <c r="G48" s="18" t="n">
        <v>512.87760184</v>
      </c>
      <c r="H48" s="20" t="n">
        <v>7.66555854</v>
      </c>
      <c r="I48" s="18" t="n">
        <v>506.77777196</v>
      </c>
      <c r="J48" s="20" t="n">
        <v>7.22231652</v>
      </c>
      <c r="K48" s="18" t="n">
        <v>511.4526293</v>
      </c>
      <c r="L48" s="20" t="n">
        <v>12.33901663</v>
      </c>
      <c r="M48" s="18" t="n">
        <v>509.92543741</v>
      </c>
      <c r="N48" s="20" t="n">
        <v>11.52761654</v>
      </c>
      <c r="O48" s="18" t="n">
        <v>379.37826934</v>
      </c>
      <c r="P48" s="20" t="n">
        <v>11.07715242</v>
      </c>
      <c r="Q48" s="18" t="s">
        <v>182</v>
      </c>
      <c r="R48" s="20" t="s">
        <v>182</v>
      </c>
      <c r="S48" s="18" t="s">
        <v>182</v>
      </c>
      <c r="T48" s="20" t="s">
        <v>182</v>
      </c>
      <c r="U48" s="18" t="s">
        <v>182</v>
      </c>
      <c r="V48" s="20" t="s">
        <v>182</v>
      </c>
      <c r="W48" s="18" t="n">
        <v>458.56229762</v>
      </c>
      <c r="X48" s="20" t="n">
        <v>30.83994215</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(1173.0/B50*100)</f>
        <v/>
      </c>
      <c r="D50" s="19" t="n">
        <v>10622</v>
      </c>
      <c r="E50" s="18" t="n">
        <v>394.81833563</v>
      </c>
      <c r="F50" s="20" t="n">
        <v>2.59890147</v>
      </c>
      <c r="G50" s="18" t="n">
        <v>391.10300403</v>
      </c>
      <c r="H50" s="20" t="n">
        <v>3.75300706</v>
      </c>
      <c r="I50" s="18" t="n">
        <v>401.43242473</v>
      </c>
      <c r="J50" s="20" t="n">
        <v>4.05960276</v>
      </c>
      <c r="K50" s="18" t="n">
        <v>398.79534257</v>
      </c>
      <c r="L50" s="20" t="n">
        <v>4.41575688</v>
      </c>
      <c r="M50" s="18" t="n">
        <v>408.30157896</v>
      </c>
      <c r="N50" s="20" t="n">
        <v>7.05481965</v>
      </c>
      <c r="O50" s="18" t="n">
        <v>309.38214635</v>
      </c>
      <c r="P50" s="20" t="n">
        <v>11.65830352</v>
      </c>
      <c r="Q50" s="18" t="s">
        <v>182</v>
      </c>
      <c r="R50" s="20" t="s">
        <v>182</v>
      </c>
      <c r="S50" s="18" t="s">
        <v>182</v>
      </c>
      <c r="T50" s="20" t="s">
        <v>182</v>
      </c>
      <c r="U50" s="18" t="s">
        <v>182</v>
      </c>
      <c r="V50" s="20" t="s">
        <v>182</v>
      </c>
      <c r="W50" s="18" t="n">
        <v>365.52712625</v>
      </c>
      <c r="X50" s="20" t="n">
        <v>8.0830269</v>
      </c>
    </row>
    <row r="51" spans="1:24">
      <c r="A51" s="15" t="s">
        <v>226</v>
      </c>
      <c r="B51" s="17" t="n">
        <v>6866</v>
      </c>
      <c r="C51" s="18">
        <f>(116.0/B51*100)</f>
        <v/>
      </c>
      <c r="D51" s="19" t="n">
        <v>6750</v>
      </c>
      <c r="E51" s="18" t="n">
        <v>401.31622495</v>
      </c>
      <c r="F51" s="20" t="n">
        <v>3.47136446</v>
      </c>
      <c r="G51" s="18" t="n">
        <v>398.57384642</v>
      </c>
      <c r="H51" s="20" t="n">
        <v>4.97307416</v>
      </c>
      <c r="I51" s="18" t="n">
        <v>414.84140281</v>
      </c>
      <c r="J51" s="20" t="n">
        <v>4.2258908</v>
      </c>
      <c r="K51" s="18" t="n">
        <v>410.45302643</v>
      </c>
      <c r="L51" s="20" t="n">
        <v>4.39616613</v>
      </c>
      <c r="M51" s="18" t="n">
        <v>407.05693908</v>
      </c>
      <c r="N51" s="20" t="n">
        <v>4.28629628</v>
      </c>
      <c r="O51" s="18" t="n">
        <v>338.45012167</v>
      </c>
      <c r="P51" s="20" t="n">
        <v>17.18682088</v>
      </c>
      <c r="Q51" s="18" t="s">
        <v>182</v>
      </c>
      <c r="R51" s="20" t="s">
        <v>182</v>
      </c>
      <c r="S51" s="18" t="n">
        <v>380.5422133</v>
      </c>
      <c r="T51" s="20" t="n">
        <v>4.31283207</v>
      </c>
      <c r="U51" s="18" t="s">
        <v>182</v>
      </c>
      <c r="V51" s="20" t="s">
        <v>182</v>
      </c>
      <c r="W51" s="18" t="n">
        <v>381.37328263</v>
      </c>
      <c r="X51" s="20" t="n">
        <v>5.40265943</v>
      </c>
    </row>
    <row r="52" spans="1:24">
      <c r="A52" s="15" t="s">
        <v>227</v>
      </c>
      <c r="B52" s="17" t="n">
        <v>5809</v>
      </c>
      <c r="C52" s="18">
        <f>(120.0/B52*100)</f>
        <v/>
      </c>
      <c r="D52" s="19" t="n">
        <v>5689</v>
      </c>
      <c r="E52" s="18" t="n">
        <v>475.19125834</v>
      </c>
      <c r="F52" s="20" t="n">
        <v>3.40216083</v>
      </c>
      <c r="G52" s="18" t="n">
        <v>460.24021526</v>
      </c>
      <c r="H52" s="20" t="n">
        <v>5.26835567</v>
      </c>
      <c r="I52" s="18" t="n">
        <v>468.28333111</v>
      </c>
      <c r="J52" s="20" t="n">
        <v>4.05590597</v>
      </c>
      <c r="K52" s="18" t="n">
        <v>467.69622569</v>
      </c>
      <c r="L52" s="20" t="n">
        <v>4.42968399</v>
      </c>
      <c r="M52" s="18" t="n">
        <v>455.76937273</v>
      </c>
      <c r="N52" s="20" t="n">
        <v>4.21947954</v>
      </c>
      <c r="O52" s="18" t="n">
        <v>376.4202098</v>
      </c>
      <c r="P52" s="20" t="n">
        <v>22.91895151</v>
      </c>
      <c r="Q52" s="18" t="s">
        <v>182</v>
      </c>
      <c r="R52" s="20" t="s">
        <v>182</v>
      </c>
      <c r="S52" s="18" t="s">
        <v>182</v>
      </c>
      <c r="T52" s="20" t="s">
        <v>182</v>
      </c>
      <c r="U52" s="18" t="s">
        <v>182</v>
      </c>
      <c r="V52" s="20" t="s">
        <v>182</v>
      </c>
      <c r="W52" s="18" t="n">
        <v>392.73310758</v>
      </c>
      <c r="X52" s="20" t="n">
        <v>7.55381813</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(509.0/B54*100)</f>
        <v/>
      </c>
      <c r="D54" s="19" t="n">
        <v>4231</v>
      </c>
      <c r="E54" s="18" t="n">
        <v>340.79486419</v>
      </c>
      <c r="F54" s="20" t="n">
        <v>3.82492444</v>
      </c>
      <c r="G54" s="18" t="n">
        <v>327.65088367</v>
      </c>
      <c r="H54" s="20" t="n">
        <v>5.29662427</v>
      </c>
      <c r="I54" s="18" t="n">
        <v>327.12105519</v>
      </c>
      <c r="J54" s="20" t="n">
        <v>6.9692851</v>
      </c>
      <c r="K54" s="18" t="n">
        <v>324.90068911</v>
      </c>
      <c r="L54" s="20" t="n">
        <v>5.42709809</v>
      </c>
      <c r="M54" s="18" t="n">
        <v>319.08276806</v>
      </c>
      <c r="N54" s="20" t="n">
        <v>8.396247580000001</v>
      </c>
      <c r="O54" s="18" t="n">
        <v>287.6604697</v>
      </c>
      <c r="P54" s="20" t="n">
        <v>9.120625710000001</v>
      </c>
      <c r="Q54" s="18" t="s">
        <v>182</v>
      </c>
      <c r="R54" s="20" t="s">
        <v>182</v>
      </c>
      <c r="S54" s="18" t="s">
        <v>182</v>
      </c>
      <c r="T54" s="20" t="s">
        <v>182</v>
      </c>
      <c r="U54" s="18" t="s">
        <v>182</v>
      </c>
      <c r="V54" s="20" t="s">
        <v>182</v>
      </c>
      <c r="W54" s="18" t="n">
        <v>296.16726956</v>
      </c>
      <c r="X54" s="20" t="n">
        <v>4.9785607</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(80.0/B56*100)</f>
        <v/>
      </c>
      <c r="D56" s="19" t="n">
        <v>5279</v>
      </c>
      <c r="E56" s="18" t="n">
        <v>558.48117375</v>
      </c>
      <c r="F56" s="20" t="n">
        <v>3.06035062</v>
      </c>
      <c r="G56" s="18" t="n">
        <v>527.17268204</v>
      </c>
      <c r="H56" s="20" t="n">
        <v>5.60499174</v>
      </c>
      <c r="I56" s="18" t="n">
        <v>527.6115597199999</v>
      </c>
      <c r="J56" s="20" t="n">
        <v>6.0272242</v>
      </c>
      <c r="K56" s="18" t="n">
        <v>541.24332149</v>
      </c>
      <c r="L56" s="20" t="n">
        <v>6.13283371</v>
      </c>
      <c r="M56" s="18" t="n">
        <v>520.58235726</v>
      </c>
      <c r="N56" s="20" t="n">
        <v>6.08645762</v>
      </c>
      <c r="O56" s="18" t="n">
        <v>469.66514609</v>
      </c>
      <c r="P56" s="20" t="n">
        <v>16.61451933</v>
      </c>
      <c r="Q56" s="18" t="s">
        <v>182</v>
      </c>
      <c r="R56" s="20" t="s">
        <v>182</v>
      </c>
      <c r="S56" s="18" t="s">
        <v>182</v>
      </c>
      <c r="T56" s="20" t="s">
        <v>182</v>
      </c>
      <c r="U56" s="18" t="s">
        <v>182</v>
      </c>
      <c r="V56" s="20" t="s">
        <v>182</v>
      </c>
      <c r="W56" s="18" t="n">
        <v>469.69231357</v>
      </c>
      <c r="X56" s="20" t="n">
        <v>22.33875525</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(270.0/B61*100)</f>
        <v/>
      </c>
      <c r="D61" s="19" t="n">
        <v>6255</v>
      </c>
      <c r="E61" s="18" t="n">
        <v>493.00464192</v>
      </c>
      <c r="F61" s="20" t="n">
        <v>2.29442815</v>
      </c>
      <c r="G61" s="18" t="n">
        <v>461.09242733</v>
      </c>
      <c r="H61" s="20" t="n">
        <v>4.68610575</v>
      </c>
      <c r="I61" s="18" t="n">
        <v>464.73680812</v>
      </c>
      <c r="J61" s="20" t="n">
        <v>5.07470382</v>
      </c>
      <c r="K61" s="18" t="n">
        <v>467.76369234</v>
      </c>
      <c r="L61" s="20" t="n">
        <v>7.3320382</v>
      </c>
      <c r="M61" s="18" t="n">
        <v>448.16565992</v>
      </c>
      <c r="N61" s="20" t="n">
        <v>6.15390287</v>
      </c>
      <c r="O61" s="18" t="n">
        <v>412.79041495</v>
      </c>
      <c r="P61" s="20" t="n">
        <v>15.55189954</v>
      </c>
      <c r="Q61" s="18" t="s">
        <v>182</v>
      </c>
      <c r="R61" s="20" t="s">
        <v>182</v>
      </c>
      <c r="S61" s="18" t="s">
        <v>182</v>
      </c>
      <c r="T61" s="20" t="s">
        <v>182</v>
      </c>
      <c r="U61" s="18" t="s">
        <v>182</v>
      </c>
      <c r="V61" s="20" t="s">
        <v>182</v>
      </c>
      <c r="W61" s="18" t="n">
        <v>403.4073948</v>
      </c>
      <c r="X61" s="20" t="n">
        <v>7.64384555</v>
      </c>
    </row>
    <row r="62" spans="1:24">
      <c r="A62" s="15" t="s">
        <v>237</v>
      </c>
      <c r="B62" s="17" t="n">
        <v>4476</v>
      </c>
      <c r="C62" s="18">
        <f>(5.0/B62*100)</f>
        <v/>
      </c>
      <c r="D62" s="19" t="n">
        <v>4471</v>
      </c>
      <c r="E62" s="18" t="n">
        <v>551.93039131</v>
      </c>
      <c r="F62" s="20" t="n">
        <v>1.28557937</v>
      </c>
      <c r="G62" s="18" t="n">
        <v>524.61750577</v>
      </c>
      <c r="H62" s="20" t="n">
        <v>4.27025461</v>
      </c>
      <c r="I62" s="18" t="n">
        <v>535.30477546</v>
      </c>
      <c r="J62" s="20" t="n">
        <v>4.66674509</v>
      </c>
      <c r="K62" s="18" t="n">
        <v>530.8512723</v>
      </c>
      <c r="L62" s="20" t="n">
        <v>5.07083444</v>
      </c>
      <c r="M62" s="18" t="n">
        <v>522.20206192</v>
      </c>
      <c r="N62" s="20" t="n">
        <v>5.96531307</v>
      </c>
      <c r="O62" s="18" t="n">
        <v>492.5715519</v>
      </c>
      <c r="P62" s="20" t="n">
        <v>17.55575261</v>
      </c>
      <c r="Q62" s="18" t="s">
        <v>182</v>
      </c>
      <c r="R62" s="20" t="s">
        <v>182</v>
      </c>
      <c r="S62" s="18" t="s">
        <v>182</v>
      </c>
      <c r="T62" s="20" t="s">
        <v>182</v>
      </c>
      <c r="U62" s="18" t="s">
        <v>182</v>
      </c>
      <c r="V62" s="20" t="s">
        <v>182</v>
      </c>
      <c r="W62" s="18" t="n">
        <v>489.21159468</v>
      </c>
      <c r="X62" s="20" t="n">
        <v>28.16307827</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(300.0/B67*100)</f>
        <v/>
      </c>
      <c r="D67" s="19" t="n">
        <v>6671</v>
      </c>
      <c r="E67" s="18" t="n">
        <v>397.52241622</v>
      </c>
      <c r="F67" s="20" t="n">
        <v>2.88730096</v>
      </c>
      <c r="G67" s="18" t="n">
        <v>390.60572808</v>
      </c>
      <c r="H67" s="20" t="n">
        <v>4.12938709</v>
      </c>
      <c r="I67" s="18" t="n">
        <v>391.3200528</v>
      </c>
      <c r="J67" s="20" t="n">
        <v>5.00755948</v>
      </c>
      <c r="K67" s="18" t="n">
        <v>386.81757497</v>
      </c>
      <c r="L67" s="20" t="n">
        <v>7.06591212</v>
      </c>
      <c r="M67" s="18" t="n">
        <v>369.07955414</v>
      </c>
      <c r="N67" s="20" t="n">
        <v>11.60946356</v>
      </c>
      <c r="O67" s="18" t="n">
        <v>303.84785217</v>
      </c>
      <c r="P67" s="20" t="n">
        <v>8.663461910000001</v>
      </c>
      <c r="Q67" s="18" t="s">
        <v>182</v>
      </c>
      <c r="R67" s="20" t="s">
        <v>182</v>
      </c>
      <c r="S67" s="18" t="s">
        <v>182</v>
      </c>
      <c r="T67" s="20" t="s">
        <v>182</v>
      </c>
      <c r="U67" s="18" t="s">
        <v>182</v>
      </c>
      <c r="V67" s="20" t="s">
        <v>182</v>
      </c>
      <c r="W67" s="18" t="n">
        <v>327.77600316</v>
      </c>
      <c r="X67" s="20" t="n">
        <v>8.52363072</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508.33248002</v>
      </c>
      <c r="F70" s="20" t="n">
        <v>3.23009954</v>
      </c>
      <c r="G70" s="18" t="n">
        <v>495.48760002</v>
      </c>
      <c r="H70" s="20" t="n">
        <v>4.99480854</v>
      </c>
      <c r="I70" s="18" t="n">
        <v>490.37700736</v>
      </c>
      <c r="J70" s="20" t="n">
        <v>5.15958709</v>
      </c>
      <c r="K70" s="18" t="n">
        <v>487.41705734</v>
      </c>
      <c r="L70" s="20" t="n">
        <v>5.85002538</v>
      </c>
      <c r="M70" s="18" t="n">
        <v>483.66310354</v>
      </c>
      <c r="N70" s="20" t="n">
        <v>4.92574807</v>
      </c>
      <c r="O70" s="18" t="n">
        <v>454.95534387</v>
      </c>
      <c r="P70" s="20" t="n">
        <v>16.73197951</v>
      </c>
      <c r="Q70" s="18" t="s">
        <v>182</v>
      </c>
      <c r="R70" s="20" t="s">
        <v>182</v>
      </c>
      <c r="S70" s="18" t="s">
        <v>182</v>
      </c>
      <c r="T70" s="20" t="s">
        <v>182</v>
      </c>
      <c r="U70" s="18" t="s">
        <v>182</v>
      </c>
      <c r="V70" s="20" t="s">
        <v>182</v>
      </c>
      <c r="W70" s="18" t="n">
        <v>440.33198751</v>
      </c>
      <c r="X70" s="20" t="n">
        <v>8.319648259999999</v>
      </c>
    </row>
    <row r="71" spans="1:24">
      <c r="A71" s="15" t="s">
        <v>246</v>
      </c>
      <c r="B71" s="17" t="n">
        <v>6115</v>
      </c>
      <c r="C71" s="18">
        <f>(122.0/B71*100)</f>
        <v/>
      </c>
      <c r="D71" s="19" t="n">
        <v>5993</v>
      </c>
      <c r="E71" s="18" t="n">
        <v>570.65237294</v>
      </c>
      <c r="F71" s="20" t="n">
        <v>1.89859124</v>
      </c>
      <c r="G71" s="18" t="n">
        <v>546.9744687899999</v>
      </c>
      <c r="H71" s="20" t="n">
        <v>4.24904265</v>
      </c>
      <c r="I71" s="18" t="n">
        <v>558.82828283</v>
      </c>
      <c r="J71" s="20" t="n">
        <v>3.99007663</v>
      </c>
      <c r="K71" s="18" t="n">
        <v>570.7696228900001</v>
      </c>
      <c r="L71" s="20" t="n">
        <v>3.62886559</v>
      </c>
      <c r="M71" s="18" t="n">
        <v>568.3986637100001</v>
      </c>
      <c r="N71" s="20" t="n">
        <v>4.37420912</v>
      </c>
      <c r="O71" s="18" t="n">
        <v>478.19921099</v>
      </c>
      <c r="P71" s="20" t="n">
        <v>17.49214051</v>
      </c>
      <c r="Q71" s="18" t="s">
        <v>182</v>
      </c>
      <c r="R71" s="20" t="s">
        <v>182</v>
      </c>
      <c r="S71" s="18" t="s">
        <v>182</v>
      </c>
      <c r="T71" s="20" t="s">
        <v>182</v>
      </c>
      <c r="U71" s="18" t="s">
        <v>182</v>
      </c>
      <c r="V71" s="20" t="s">
        <v>182</v>
      </c>
      <c r="W71" s="18" t="n">
        <v>500.89452185</v>
      </c>
      <c r="X71" s="20" t="n">
        <v>16.0332129</v>
      </c>
    </row>
    <row r="72" spans="1:24">
      <c r="A72" s="15" t="s">
        <v>247</v>
      </c>
      <c r="B72" s="17" t="n">
        <v>7708</v>
      </c>
      <c r="C72" s="18">
        <f>(9.0/B72*100)</f>
        <v/>
      </c>
      <c r="D72" s="19" t="n">
        <v>7699</v>
      </c>
      <c r="E72" s="18" t="n">
        <v>554.70094948</v>
      </c>
      <c r="F72" s="20" t="n">
        <v>3.04565357</v>
      </c>
      <c r="G72" s="18" t="n">
        <v>538.0783109499999</v>
      </c>
      <c r="H72" s="20" t="n">
        <v>5.04016652</v>
      </c>
      <c r="I72" s="18" t="n">
        <v>532.67472192</v>
      </c>
      <c r="J72" s="20" t="n">
        <v>4.18006767</v>
      </c>
      <c r="K72" s="18" t="n">
        <v>537.65966723</v>
      </c>
      <c r="L72" s="20" t="n">
        <v>7.43905566</v>
      </c>
      <c r="M72" s="18" t="n">
        <v>512.78880664</v>
      </c>
      <c r="N72" s="20" t="n">
        <v>8.152365</v>
      </c>
      <c r="O72" s="18" t="n">
        <v>397.26229727</v>
      </c>
      <c r="P72" s="20" t="n">
        <v>19.0006931</v>
      </c>
      <c r="Q72" s="18" t="s">
        <v>182</v>
      </c>
      <c r="R72" s="20" t="s">
        <v>182</v>
      </c>
      <c r="S72" s="18" t="s">
        <v>182</v>
      </c>
      <c r="T72" s="20" t="s">
        <v>182</v>
      </c>
      <c r="U72" s="18" t="s">
        <v>182</v>
      </c>
      <c r="V72" s="20" t="s">
        <v>182</v>
      </c>
      <c r="W72" s="18" t="n">
        <v>459.83854606</v>
      </c>
      <c r="X72" s="20" t="n">
        <v>30.5720677</v>
      </c>
    </row>
    <row r="73" spans="1:24">
      <c r="A73" s="15" t="s">
        <v>248</v>
      </c>
      <c r="B73" s="17" t="n">
        <v>8249</v>
      </c>
      <c r="C73" s="18">
        <f>(254.0/B73*100)</f>
        <v/>
      </c>
      <c r="D73" s="19" t="n">
        <v>7995</v>
      </c>
      <c r="E73" s="18" t="n">
        <v>417.40004235</v>
      </c>
      <c r="F73" s="20" t="n">
        <v>4.14535192</v>
      </c>
      <c r="G73" s="18" t="n">
        <v>418.39350531</v>
      </c>
      <c r="H73" s="20" t="n">
        <v>4.19597057</v>
      </c>
      <c r="I73" s="18" t="n">
        <v>421.51696664</v>
      </c>
      <c r="J73" s="20" t="n">
        <v>3.65828602</v>
      </c>
      <c r="K73" s="18" t="n">
        <v>412.20421275</v>
      </c>
      <c r="L73" s="20" t="n">
        <v>4.43676745</v>
      </c>
      <c r="M73" s="18" t="n">
        <v>418.00691005</v>
      </c>
      <c r="N73" s="20" t="n">
        <v>5.13512484</v>
      </c>
      <c r="O73" s="18" t="n">
        <v>373.56292305</v>
      </c>
      <c r="P73" s="20" t="n">
        <v>8.33863586</v>
      </c>
      <c r="Q73" s="18" t="s">
        <v>182</v>
      </c>
      <c r="R73" s="20" t="s">
        <v>182</v>
      </c>
      <c r="S73" s="18" t="s">
        <v>182</v>
      </c>
      <c r="T73" s="20" t="s">
        <v>182</v>
      </c>
      <c r="U73" s="18" t="s">
        <v>182</v>
      </c>
      <c r="V73" s="20" t="s">
        <v>182</v>
      </c>
      <c r="W73" s="18" t="n">
        <v>373.40371754</v>
      </c>
      <c r="X73" s="20" t="n">
        <v>11.92359435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(298.0/B77*100)</f>
        <v/>
      </c>
      <c r="D77" s="19" t="n">
        <v>5764</v>
      </c>
      <c r="E77" s="18" t="n">
        <v>427.50018013</v>
      </c>
      <c r="F77" s="20" t="n">
        <v>3.29839074</v>
      </c>
      <c r="G77" s="18" t="n">
        <v>426.40722076</v>
      </c>
      <c r="H77" s="20" t="n">
        <v>5.79976307</v>
      </c>
      <c r="I77" s="18" t="n">
        <v>437.9215975</v>
      </c>
      <c r="J77" s="20" t="n">
        <v>4.94762997</v>
      </c>
      <c r="K77" s="18" t="n">
        <v>442.96409724</v>
      </c>
      <c r="L77" s="20" t="n">
        <v>3.928669</v>
      </c>
      <c r="M77" s="18" t="n">
        <v>424.79578947</v>
      </c>
      <c r="N77" s="20" t="n">
        <v>5.46790262</v>
      </c>
      <c r="O77" s="18" t="n">
        <v>351.09429102</v>
      </c>
      <c r="P77" s="20" t="n">
        <v>14.79109672</v>
      </c>
      <c r="Q77" s="18" t="s">
        <v>182</v>
      </c>
      <c r="R77" s="20" t="s">
        <v>182</v>
      </c>
      <c r="S77" s="18" t="s">
        <v>182</v>
      </c>
      <c r="T77" s="20" t="s">
        <v>182</v>
      </c>
      <c r="U77" s="18" t="s">
        <v>182</v>
      </c>
      <c r="V77" s="20" t="s">
        <v>182</v>
      </c>
      <c r="W77" s="18" t="n">
        <v>368.44334186</v>
      </c>
      <c r="X77" s="20" t="n">
        <v>4.37790351</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341</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471.36622309</v>
      </c>
      <c r="F7" s="20" t="n">
        <v>2.79572957</v>
      </c>
      <c r="G7" s="18" t="n">
        <v>501.16338276</v>
      </c>
      <c r="H7" s="20" t="n">
        <v>3.69207059</v>
      </c>
      <c r="I7" s="18" t="n">
        <v>507.19419208</v>
      </c>
      <c r="J7" s="20" t="n">
        <v>2.88027706</v>
      </c>
      <c r="K7" s="18" t="n">
        <v>510.09943498</v>
      </c>
      <c r="L7" s="20" t="n">
        <v>3.25288157</v>
      </c>
      <c r="M7" s="18" t="n">
        <v>514.2450209899999</v>
      </c>
      <c r="N7" s="20" t="n">
        <v>3.92329388</v>
      </c>
      <c r="O7" s="18" t="n">
        <v>388.11866311</v>
      </c>
      <c r="P7" s="20" t="n">
        <v>15.08149247</v>
      </c>
      <c r="Q7" s="18" t="s">
        <v>182</v>
      </c>
      <c r="R7" s="20" t="s">
        <v>182</v>
      </c>
      <c r="S7" s="18" t="s">
        <v>182</v>
      </c>
      <c r="T7" s="20" t="s">
        <v>182</v>
      </c>
      <c r="U7" s="18" t="s">
        <v>182</v>
      </c>
      <c r="V7" s="20" t="s">
        <v>182</v>
      </c>
      <c r="W7" s="18" t="n">
        <v>461.85033133</v>
      </c>
      <c r="X7" s="20" t="n">
        <v>4.67118055</v>
      </c>
    </row>
    <row r="8" spans="1:24">
      <c r="A8" s="15" t="s">
        <v>183</v>
      </c>
      <c r="B8" s="17" t="n">
        <v>7007</v>
      </c>
      <c r="C8" s="18">
        <f>(206.0/B8*100)</f>
        <v/>
      </c>
      <c r="D8" s="19" t="n">
        <v>6801</v>
      </c>
      <c r="E8" s="18" t="n">
        <v>502.20453468</v>
      </c>
      <c r="F8" s="20" t="n">
        <v>2.91988686</v>
      </c>
      <c r="G8" s="18" t="n">
        <v>511.08216961</v>
      </c>
      <c r="H8" s="20" t="n">
        <v>4.6626947</v>
      </c>
      <c r="I8" s="18" t="n">
        <v>509.6862168</v>
      </c>
      <c r="J8" s="20" t="n">
        <v>5.11144879</v>
      </c>
      <c r="K8" s="18" t="n">
        <v>496.97091902</v>
      </c>
      <c r="L8" s="20" t="n">
        <v>7.11843469</v>
      </c>
      <c r="M8" s="18" t="n">
        <v>478.59480257</v>
      </c>
      <c r="N8" s="20" t="n">
        <v>8.7943617</v>
      </c>
      <c r="O8" s="18" t="n">
        <v>431.33135579</v>
      </c>
      <c r="P8" s="20" t="n">
        <v>28.63360248</v>
      </c>
      <c r="Q8" s="18" t="s">
        <v>182</v>
      </c>
      <c r="R8" s="20" t="s">
        <v>182</v>
      </c>
      <c r="S8" s="18" t="n">
        <v>301.63126691</v>
      </c>
      <c r="T8" s="20" t="n">
        <v>25.14921031</v>
      </c>
      <c r="U8" s="18" t="s">
        <v>182</v>
      </c>
      <c r="V8" s="20" t="s">
        <v>182</v>
      </c>
      <c r="W8" s="18" t="n">
        <v>429.56749604</v>
      </c>
      <c r="X8" s="20" t="n">
        <v>7.11693603</v>
      </c>
    </row>
    <row r="9" spans="1:24">
      <c r="A9" s="15" t="s">
        <v>184</v>
      </c>
      <c r="B9" s="17" t="n">
        <v>9651</v>
      </c>
      <c r="C9" s="18">
        <f>(603.0/B9*100)</f>
        <v/>
      </c>
      <c r="D9" s="19" t="n">
        <v>9048</v>
      </c>
      <c r="E9" s="18" t="n">
        <v>521.22588455</v>
      </c>
      <c r="F9" s="20" t="n">
        <v>2.69465301</v>
      </c>
      <c r="G9" s="18" t="n">
        <v>530.8505464900001</v>
      </c>
      <c r="H9" s="20" t="n">
        <v>4.21321334</v>
      </c>
      <c r="I9" s="18" t="n">
        <v>516.84403822</v>
      </c>
      <c r="J9" s="20" t="n">
        <v>4.426799</v>
      </c>
      <c r="K9" s="18" t="n">
        <v>490.42853233</v>
      </c>
      <c r="L9" s="20" t="n">
        <v>6.17084207</v>
      </c>
      <c r="M9" s="18" t="n">
        <v>470.44329754</v>
      </c>
      <c r="N9" s="20" t="n">
        <v>6.48634771</v>
      </c>
      <c r="O9" s="18" t="n">
        <v>434.12804464</v>
      </c>
      <c r="P9" s="20" t="n">
        <v>42.04427122</v>
      </c>
      <c r="Q9" s="18" t="s">
        <v>182</v>
      </c>
      <c r="R9" s="20" t="s">
        <v>182</v>
      </c>
      <c r="S9" s="18" t="n">
        <v>357.98454354</v>
      </c>
      <c r="T9" s="20" t="n">
        <v>11.51846445</v>
      </c>
      <c r="U9" s="18" t="s">
        <v>182</v>
      </c>
      <c r="V9" s="20" t="s">
        <v>182</v>
      </c>
      <c r="W9" s="18" t="n">
        <v>434.37926402</v>
      </c>
      <c r="X9" s="20" t="n">
        <v>6.07784929</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(143.0/B11*100)</f>
        <v/>
      </c>
      <c r="D11" s="19" t="n">
        <v>6910</v>
      </c>
      <c r="E11" s="18" t="n">
        <v>419.92984506</v>
      </c>
      <c r="F11" s="20" t="n">
        <v>2.84602227</v>
      </c>
      <c r="G11" s="18" t="n">
        <v>441.83564262</v>
      </c>
      <c r="H11" s="20" t="n">
        <v>4.16891204</v>
      </c>
      <c r="I11" s="18" t="n">
        <v>447.10636984</v>
      </c>
      <c r="J11" s="20" t="n">
        <v>4.99148101</v>
      </c>
      <c r="K11" s="18" t="n">
        <v>418.34849532</v>
      </c>
      <c r="L11" s="20" t="n">
        <v>6.79784449</v>
      </c>
      <c r="M11" s="18" t="n">
        <v>383.95925818</v>
      </c>
      <c r="N11" s="20" t="n">
        <v>8.306634750000001</v>
      </c>
      <c r="O11" s="18" t="n">
        <v>327.62067624</v>
      </c>
      <c r="P11" s="20" t="n">
        <v>23.85874784</v>
      </c>
      <c r="Q11" s="18" t="s">
        <v>182</v>
      </c>
      <c r="R11" s="20" t="s">
        <v>182</v>
      </c>
      <c r="S11" s="18" t="s">
        <v>182</v>
      </c>
      <c r="T11" s="20" t="s">
        <v>182</v>
      </c>
      <c r="U11" s="18" t="s">
        <v>182</v>
      </c>
      <c r="V11" s="20" t="s">
        <v>182</v>
      </c>
      <c r="W11" s="18" t="n">
        <v>390.03873825</v>
      </c>
      <c r="X11" s="20" t="n">
        <v>5.93725306</v>
      </c>
    </row>
    <row r="12" spans="1:24">
      <c r="A12" s="15" t="s">
        <v>187</v>
      </c>
      <c r="B12" s="17" t="n">
        <v>6894</v>
      </c>
      <c r="C12" s="18">
        <f>(128.0/B12*100)</f>
        <v/>
      </c>
      <c r="D12" s="19" t="n">
        <v>6766</v>
      </c>
      <c r="E12" s="18" t="n">
        <v>506.46468648</v>
      </c>
      <c r="F12" s="20" t="n">
        <v>2.54196459</v>
      </c>
      <c r="G12" s="18" t="n">
        <v>500.69467976</v>
      </c>
      <c r="H12" s="20" t="n">
        <v>3.59192963</v>
      </c>
      <c r="I12" s="18" t="n">
        <v>501.81788093</v>
      </c>
      <c r="J12" s="20" t="n">
        <v>3.53087795</v>
      </c>
      <c r="K12" s="18" t="n">
        <v>498.47828126</v>
      </c>
      <c r="L12" s="20" t="n">
        <v>4.57601272</v>
      </c>
      <c r="M12" s="18" t="n">
        <v>474.5204654</v>
      </c>
      <c r="N12" s="20" t="n">
        <v>4.86178852</v>
      </c>
      <c r="O12" s="18" t="n">
        <v>428.30653466</v>
      </c>
      <c r="P12" s="20" t="n">
        <v>25.45177241</v>
      </c>
      <c r="Q12" s="18" t="s">
        <v>182</v>
      </c>
      <c r="R12" s="20" t="s">
        <v>182</v>
      </c>
      <c r="S12" s="18" t="n">
        <v>340.98506961</v>
      </c>
      <c r="T12" s="20" t="n">
        <v>12.52444664</v>
      </c>
      <c r="U12" s="18" t="s">
        <v>182</v>
      </c>
      <c r="V12" s="20" t="s">
        <v>182</v>
      </c>
      <c r="W12" s="18" t="n">
        <v>423.78484374</v>
      </c>
      <c r="X12" s="20" t="n">
        <v>6.83955048</v>
      </c>
    </row>
    <row r="13" spans="1:24">
      <c r="A13" s="15" t="s">
        <v>188</v>
      </c>
      <c r="B13" s="17" t="n">
        <v>7161</v>
      </c>
      <c r="C13" s="18">
        <f>(341.0/B13*100)</f>
        <v/>
      </c>
      <c r="D13" s="19" t="n">
        <v>6820</v>
      </c>
      <c r="E13" s="18" t="n">
        <v>525.32333967</v>
      </c>
      <c r="F13" s="20" t="n">
        <v>2.38256291</v>
      </c>
      <c r="G13" s="18" t="n">
        <v>526.33486578</v>
      </c>
      <c r="H13" s="20" t="n">
        <v>3.49852791</v>
      </c>
      <c r="I13" s="18" t="n">
        <v>517.74096218</v>
      </c>
      <c r="J13" s="20" t="n">
        <v>3.51706552</v>
      </c>
      <c r="K13" s="18" t="n">
        <v>504.89722434</v>
      </c>
      <c r="L13" s="20" t="n">
        <v>4.36062808</v>
      </c>
      <c r="M13" s="18" t="n">
        <v>486.02470647</v>
      </c>
      <c r="N13" s="20" t="n">
        <v>5.34176234</v>
      </c>
      <c r="O13" s="18" t="n">
        <v>403.46505939</v>
      </c>
      <c r="P13" s="20" t="n">
        <v>16.7949963</v>
      </c>
      <c r="Q13" s="18" t="s">
        <v>182</v>
      </c>
      <c r="R13" s="20" t="s">
        <v>182</v>
      </c>
      <c r="S13" s="18" t="n">
        <v>447.51533769</v>
      </c>
      <c r="T13" s="20" t="n">
        <v>5.97365007</v>
      </c>
      <c r="U13" s="18" t="s">
        <v>182</v>
      </c>
      <c r="V13" s="20" t="s">
        <v>182</v>
      </c>
      <c r="W13" s="18" t="n">
        <v>451.04696082</v>
      </c>
      <c r="X13" s="20" t="n">
        <v>6.27619888</v>
      </c>
    </row>
    <row r="14" spans="1:24">
      <c r="A14" s="15" t="s">
        <v>189</v>
      </c>
      <c r="B14" s="17" t="n">
        <v>5587</v>
      </c>
      <c r="C14" s="18">
        <f>(201.0/B14*100)</f>
        <v/>
      </c>
      <c r="D14" s="19" t="n">
        <v>5386</v>
      </c>
      <c r="E14" s="18" t="n">
        <v>520.0358003600001</v>
      </c>
      <c r="F14" s="20" t="n">
        <v>2.59772769</v>
      </c>
      <c r="G14" s="18" t="n">
        <v>526.06179618</v>
      </c>
      <c r="H14" s="20" t="n">
        <v>3.03777385</v>
      </c>
      <c r="I14" s="18" t="n">
        <v>529.05134464</v>
      </c>
      <c r="J14" s="20" t="n">
        <v>3.76526725</v>
      </c>
      <c r="K14" s="18" t="n">
        <v>521.1081596499999</v>
      </c>
      <c r="L14" s="20" t="n">
        <v>5.06942136</v>
      </c>
      <c r="M14" s="18" t="n">
        <v>502.11120519</v>
      </c>
      <c r="N14" s="20" t="n">
        <v>6.26876046</v>
      </c>
      <c r="O14" s="18" t="n">
        <v>422.7798821</v>
      </c>
      <c r="P14" s="20" t="n">
        <v>14.90176457</v>
      </c>
      <c r="Q14" s="18" t="s">
        <v>182</v>
      </c>
      <c r="R14" s="20" t="s">
        <v>182</v>
      </c>
      <c r="S14" s="18" t="s">
        <v>182</v>
      </c>
      <c r="T14" s="20" t="s">
        <v>182</v>
      </c>
      <c r="U14" s="18" t="s">
        <v>182</v>
      </c>
      <c r="V14" s="20" t="s">
        <v>182</v>
      </c>
      <c r="W14" s="18" t="n">
        <v>471.06044055</v>
      </c>
      <c r="X14" s="20" t="n">
        <v>8.52972198</v>
      </c>
    </row>
    <row r="15" spans="1:24">
      <c r="A15" s="15" t="s">
        <v>190</v>
      </c>
      <c r="B15" s="17" t="n">
        <v>5882</v>
      </c>
      <c r="C15" s="18">
        <f>(167.0/B15*100)</f>
        <v/>
      </c>
      <c r="D15" s="19" t="n">
        <v>5715</v>
      </c>
      <c r="E15" s="18" t="n">
        <v>513.7457767</v>
      </c>
      <c r="F15" s="20" t="n">
        <v>2.62455648</v>
      </c>
      <c r="G15" s="18" t="n">
        <v>519.66084517</v>
      </c>
      <c r="H15" s="20" t="n">
        <v>3.31658552</v>
      </c>
      <c r="I15" s="18" t="n">
        <v>521.92474696</v>
      </c>
      <c r="J15" s="20" t="n">
        <v>3.42808593</v>
      </c>
      <c r="K15" s="18" t="n">
        <v>518.81100348</v>
      </c>
      <c r="L15" s="20" t="n">
        <v>4.99475176</v>
      </c>
      <c r="M15" s="18" t="n">
        <v>496.12159799</v>
      </c>
      <c r="N15" s="20" t="n">
        <v>5.857758</v>
      </c>
      <c r="O15" s="18" t="n">
        <v>390.64671061</v>
      </c>
      <c r="P15" s="20" t="n">
        <v>25.21597104</v>
      </c>
      <c r="Q15" s="18" t="s">
        <v>182</v>
      </c>
      <c r="R15" s="20" t="s">
        <v>182</v>
      </c>
      <c r="S15" s="18" t="n">
        <v>368.85220715</v>
      </c>
      <c r="T15" s="20" t="n">
        <v>14.5875493</v>
      </c>
      <c r="U15" s="18" t="s">
        <v>182</v>
      </c>
      <c r="V15" s="20" t="s">
        <v>182</v>
      </c>
      <c r="W15" s="18" t="n">
        <v>458.34198818</v>
      </c>
      <c r="X15" s="20" t="n">
        <v>7.84459596</v>
      </c>
    </row>
    <row r="16" spans="1:24">
      <c r="A16" s="15" t="s">
        <v>191</v>
      </c>
      <c r="B16" s="17" t="n">
        <v>6108</v>
      </c>
      <c r="C16" s="18">
        <f>(274.0/B16*100)</f>
        <v/>
      </c>
      <c r="D16" s="19" t="n">
        <v>5834</v>
      </c>
      <c r="E16" s="18" t="n">
        <v>508.04310725</v>
      </c>
      <c r="F16" s="20" t="n">
        <v>2.53945659</v>
      </c>
      <c r="G16" s="18" t="n">
        <v>515.28594759</v>
      </c>
      <c r="H16" s="20" t="n">
        <v>4.00497552</v>
      </c>
      <c r="I16" s="18" t="n">
        <v>499.93872227</v>
      </c>
      <c r="J16" s="20" t="n">
        <v>5.93718064</v>
      </c>
      <c r="K16" s="18" t="n">
        <v>485.94006016</v>
      </c>
      <c r="L16" s="20" t="n">
        <v>6.65581589</v>
      </c>
      <c r="M16" s="18" t="n">
        <v>462.02727825</v>
      </c>
      <c r="N16" s="20" t="n">
        <v>7.15154395</v>
      </c>
      <c r="O16" s="18" t="n">
        <v>357.17090442</v>
      </c>
      <c r="P16" s="20" t="n">
        <v>17.03892866</v>
      </c>
      <c r="Q16" s="18" t="s">
        <v>182</v>
      </c>
      <c r="R16" s="20" t="s">
        <v>182</v>
      </c>
      <c r="S16" s="18" t="s">
        <v>182</v>
      </c>
      <c r="T16" s="20" t="s">
        <v>182</v>
      </c>
      <c r="U16" s="18" t="s">
        <v>182</v>
      </c>
      <c r="V16" s="20" t="s">
        <v>182</v>
      </c>
      <c r="W16" s="18" t="n">
        <v>413.56521922</v>
      </c>
      <c r="X16" s="20" t="n">
        <v>6.25978536</v>
      </c>
    </row>
    <row r="17" spans="1:24">
      <c r="A17" s="15" t="s">
        <v>192</v>
      </c>
      <c r="B17" s="17" t="n">
        <v>6504</v>
      </c>
      <c r="C17" s="18">
        <f>(810.0/B17*100)</f>
        <v/>
      </c>
      <c r="D17" s="19" t="n">
        <v>5694</v>
      </c>
      <c r="E17" s="18" t="n">
        <v>516.60538905</v>
      </c>
      <c r="F17" s="20" t="n">
        <v>2.81249019</v>
      </c>
      <c r="G17" s="18" t="n">
        <v>532.829225</v>
      </c>
      <c r="H17" s="20" t="n">
        <v>5.46335774</v>
      </c>
      <c r="I17" s="18" t="n">
        <v>497.88029195</v>
      </c>
      <c r="J17" s="20" t="n">
        <v>7.31626075</v>
      </c>
      <c r="K17" s="18" t="n">
        <v>485.21026467</v>
      </c>
      <c r="L17" s="20" t="n">
        <v>10.73207199</v>
      </c>
      <c r="M17" s="18" t="n">
        <v>459.3843803</v>
      </c>
      <c r="N17" s="20" t="n">
        <v>13.02041556</v>
      </c>
      <c r="O17" s="18" t="s">
        <v>182</v>
      </c>
      <c r="P17" s="20" t="s">
        <v>182</v>
      </c>
      <c r="Q17" s="18" t="s">
        <v>182</v>
      </c>
      <c r="R17" s="20" t="s">
        <v>182</v>
      </c>
      <c r="S17" s="18" t="n">
        <v>362.96139732</v>
      </c>
      <c r="T17" s="20" t="n">
        <v>12.64520278</v>
      </c>
      <c r="U17" s="18" t="s">
        <v>182</v>
      </c>
      <c r="V17" s="20" t="s">
        <v>182</v>
      </c>
      <c r="W17" s="18" t="n">
        <v>450.39611961</v>
      </c>
      <c r="X17" s="20" t="n">
        <v>8.201930770000001</v>
      </c>
    </row>
    <row r="18" spans="1:24">
      <c r="A18" s="15" t="s">
        <v>193</v>
      </c>
      <c r="B18" s="17" t="n">
        <v>5532</v>
      </c>
      <c r="C18" s="18">
        <f>(40.0/B18*100)</f>
        <v/>
      </c>
      <c r="D18" s="19" t="n">
        <v>5492</v>
      </c>
      <c r="E18" s="18" t="n">
        <v>475.38916354</v>
      </c>
      <c r="F18" s="20" t="n">
        <v>3.3518334</v>
      </c>
      <c r="G18" s="18" t="n">
        <v>448.06045824</v>
      </c>
      <c r="H18" s="20" t="n">
        <v>5.59724459</v>
      </c>
      <c r="I18" s="18" t="n">
        <v>440.48101466</v>
      </c>
      <c r="J18" s="20" t="n">
        <v>6.19381774</v>
      </c>
      <c r="K18" s="18" t="n">
        <v>424.6603633</v>
      </c>
      <c r="L18" s="20" t="n">
        <v>7.19425572</v>
      </c>
      <c r="M18" s="18" t="n">
        <v>419.64061703</v>
      </c>
      <c r="N18" s="20" t="n">
        <v>6.01574292</v>
      </c>
      <c r="O18" s="18" t="n">
        <v>358.73236946</v>
      </c>
      <c r="P18" s="20" t="n">
        <v>16.39771243</v>
      </c>
      <c r="Q18" s="18" t="s">
        <v>182</v>
      </c>
      <c r="R18" s="20" t="s">
        <v>182</v>
      </c>
      <c r="S18" s="18" t="s">
        <v>182</v>
      </c>
      <c r="T18" s="20" t="s">
        <v>182</v>
      </c>
      <c r="U18" s="18" t="s">
        <v>182</v>
      </c>
      <c r="V18" s="20" t="s">
        <v>182</v>
      </c>
      <c r="W18" s="18" t="n">
        <v>400.49844084</v>
      </c>
      <c r="X18" s="20" t="n">
        <v>7.59783249</v>
      </c>
    </row>
    <row r="19" spans="1:24">
      <c r="A19" s="15" t="s">
        <v>194</v>
      </c>
      <c r="B19" s="17" t="n">
        <v>5658</v>
      </c>
      <c r="C19" s="18">
        <f>(192.0/B19*100)</f>
        <v/>
      </c>
      <c r="D19" s="19" t="n">
        <v>5466</v>
      </c>
      <c r="E19" s="18" t="n">
        <v>496.02294564</v>
      </c>
      <c r="F19" s="20" t="n">
        <v>2.92742301</v>
      </c>
      <c r="G19" s="18" t="n">
        <v>471.86727061</v>
      </c>
      <c r="H19" s="20" t="n">
        <v>4.99885244</v>
      </c>
      <c r="I19" s="18" t="n">
        <v>465.49692694</v>
      </c>
      <c r="J19" s="20" t="n">
        <v>4.87625573</v>
      </c>
      <c r="K19" s="18" t="n">
        <v>430.78372006</v>
      </c>
      <c r="L19" s="20" t="n">
        <v>6.85694707</v>
      </c>
      <c r="M19" s="18" t="n">
        <v>433.70929428</v>
      </c>
      <c r="N19" s="20" t="n">
        <v>8.644239109999999</v>
      </c>
      <c r="O19" s="18" t="n">
        <v>385.76858232</v>
      </c>
      <c r="P19" s="20" t="n">
        <v>18.33358349</v>
      </c>
      <c r="Q19" s="18" t="s">
        <v>182</v>
      </c>
      <c r="R19" s="20" t="s">
        <v>182</v>
      </c>
      <c r="S19" s="18" t="s">
        <v>182</v>
      </c>
      <c r="T19" s="20" t="s">
        <v>182</v>
      </c>
      <c r="U19" s="18" t="s">
        <v>182</v>
      </c>
      <c r="V19" s="20" t="s">
        <v>182</v>
      </c>
      <c r="W19" s="18" t="n">
        <v>408.66425394</v>
      </c>
      <c r="X19" s="20" t="n">
        <v>7.17231484</v>
      </c>
    </row>
    <row r="20" spans="1:24">
      <c r="A20" s="15" t="s">
        <v>195</v>
      </c>
      <c r="B20" s="17" t="n">
        <v>3371</v>
      </c>
      <c r="C20" s="18">
        <f>(81.0/B20*100)</f>
        <v/>
      </c>
      <c r="D20" s="19" t="n">
        <v>3290</v>
      </c>
      <c r="E20" s="18" t="n">
        <v>494.71202646</v>
      </c>
      <c r="F20" s="20" t="n">
        <v>2.83759455</v>
      </c>
      <c r="G20" s="18" t="n">
        <v>499.90841754</v>
      </c>
      <c r="H20" s="20" t="n">
        <v>3.72883405</v>
      </c>
      <c r="I20" s="18" t="n">
        <v>483.21396952</v>
      </c>
      <c r="J20" s="20" t="n">
        <v>5.50386117</v>
      </c>
      <c r="K20" s="18" t="n">
        <v>479.05999939</v>
      </c>
      <c r="L20" s="20" t="n">
        <v>7.77644013</v>
      </c>
      <c r="M20" s="18" t="n">
        <v>451.85002542</v>
      </c>
      <c r="N20" s="20" t="n">
        <v>10.38477763</v>
      </c>
      <c r="O20" s="18" t="s">
        <v>182</v>
      </c>
      <c r="P20" s="20" t="s">
        <v>182</v>
      </c>
      <c r="Q20" s="18" t="s">
        <v>182</v>
      </c>
      <c r="R20" s="20" t="s">
        <v>182</v>
      </c>
      <c r="S20" s="18" t="s">
        <v>182</v>
      </c>
      <c r="T20" s="20" t="s">
        <v>182</v>
      </c>
      <c r="U20" s="18" t="s">
        <v>182</v>
      </c>
      <c r="V20" s="20" t="s">
        <v>182</v>
      </c>
      <c r="W20" s="18" t="n">
        <v>432.00947958</v>
      </c>
      <c r="X20" s="20" t="n">
        <v>9.508439210000001</v>
      </c>
    </row>
    <row r="21" spans="1:24">
      <c r="A21" s="15" t="s">
        <v>196</v>
      </c>
      <c r="B21" s="17" t="n">
        <v>5741</v>
      </c>
      <c r="C21" s="18">
        <f>(91.0/B21*100)</f>
        <v/>
      </c>
      <c r="D21" s="19" t="n">
        <v>5650</v>
      </c>
      <c r="E21" s="18" t="n">
        <v>505.10038783</v>
      </c>
      <c r="F21" s="20" t="n">
        <v>2.09885799</v>
      </c>
      <c r="G21" s="18" t="n">
        <v>511.23669801</v>
      </c>
      <c r="H21" s="20" t="n">
        <v>3.18063055</v>
      </c>
      <c r="I21" s="18" t="n">
        <v>509.7195636</v>
      </c>
      <c r="J21" s="20" t="n">
        <v>4.12983965</v>
      </c>
      <c r="K21" s="18" t="n">
        <v>503.38186</v>
      </c>
      <c r="L21" s="20" t="n">
        <v>7.7941857</v>
      </c>
      <c r="M21" s="18" t="n">
        <v>458.88421802</v>
      </c>
      <c r="N21" s="20" t="n">
        <v>8.91990403</v>
      </c>
      <c r="O21" s="18" t="n">
        <v>424.8487347</v>
      </c>
      <c r="P21" s="20" t="n">
        <v>29.04056888</v>
      </c>
      <c r="Q21" s="18" t="s">
        <v>182</v>
      </c>
      <c r="R21" s="20" t="s">
        <v>182</v>
      </c>
      <c r="S21" s="18" t="s">
        <v>182</v>
      </c>
      <c r="T21" s="20" t="s">
        <v>182</v>
      </c>
      <c r="U21" s="18" t="s">
        <v>182</v>
      </c>
      <c r="V21" s="20" t="s">
        <v>182</v>
      </c>
      <c r="W21" s="18" t="n">
        <v>465.23853039</v>
      </c>
      <c r="X21" s="20" t="n">
        <v>7.85401263</v>
      </c>
    </row>
    <row r="22" spans="1:24">
      <c r="A22" s="15" t="s">
        <v>197</v>
      </c>
      <c r="B22" s="17" t="n">
        <v>6598</v>
      </c>
      <c r="C22" s="18">
        <f>(103.0/B22*100)</f>
        <v/>
      </c>
      <c r="D22" s="19" t="n">
        <v>6495</v>
      </c>
      <c r="E22" s="18" t="n">
        <v>485.63853115</v>
      </c>
      <c r="F22" s="20" t="n">
        <v>4.49026007</v>
      </c>
      <c r="G22" s="18" t="n">
        <v>483.50652156</v>
      </c>
      <c r="H22" s="20" t="n">
        <v>5.43263564</v>
      </c>
      <c r="I22" s="18" t="n">
        <v>485.85124861</v>
      </c>
      <c r="J22" s="20" t="n">
        <v>6.25860836</v>
      </c>
      <c r="K22" s="18" t="n">
        <v>450.34161229</v>
      </c>
      <c r="L22" s="20" t="n">
        <v>9.016640560000001</v>
      </c>
      <c r="M22" s="18" t="n">
        <v>445.92217794</v>
      </c>
      <c r="N22" s="20" t="n">
        <v>10.03174541</v>
      </c>
      <c r="O22" s="18" t="n">
        <v>353.48150344</v>
      </c>
      <c r="P22" s="20" t="n">
        <v>10.04320883</v>
      </c>
      <c r="Q22" s="18" t="s">
        <v>182</v>
      </c>
      <c r="R22" s="20" t="s">
        <v>182</v>
      </c>
      <c r="S22" s="18" t="n">
        <v>465.3184081</v>
      </c>
      <c r="T22" s="20" t="n">
        <v>9.52311205</v>
      </c>
      <c r="U22" s="18" t="s">
        <v>182</v>
      </c>
      <c r="V22" s="20" t="s">
        <v>182</v>
      </c>
      <c r="W22" s="18" t="n">
        <v>396.80926562</v>
      </c>
      <c r="X22" s="20" t="n">
        <v>7.46232018</v>
      </c>
    </row>
    <row r="23" spans="1:24">
      <c r="A23" s="15" t="s">
        <v>198</v>
      </c>
      <c r="B23" s="17" t="n">
        <v>11583</v>
      </c>
      <c r="C23" s="18">
        <f>(535.0/B23*100)</f>
        <v/>
      </c>
      <c r="D23" s="19" t="n">
        <v>11048</v>
      </c>
      <c r="E23" s="18" t="n">
        <v>500.11541135</v>
      </c>
      <c r="F23" s="20" t="n">
        <v>3.2807116</v>
      </c>
      <c r="G23" s="18" t="n">
        <v>497.53545419</v>
      </c>
      <c r="H23" s="20" t="n">
        <v>5.09868175</v>
      </c>
      <c r="I23" s="18" t="n">
        <v>494.29872792</v>
      </c>
      <c r="J23" s="20" t="n">
        <v>6.29770523</v>
      </c>
      <c r="K23" s="18" t="n">
        <v>465.51089639</v>
      </c>
      <c r="L23" s="20" t="n">
        <v>6.74755082</v>
      </c>
      <c r="M23" s="18" t="n">
        <v>455.31897753</v>
      </c>
      <c r="N23" s="20" t="n">
        <v>10.44503002</v>
      </c>
      <c r="O23" s="18" t="n">
        <v>458.71026959</v>
      </c>
      <c r="P23" s="20" t="n">
        <v>19.55759787</v>
      </c>
      <c r="Q23" s="18" t="s">
        <v>182</v>
      </c>
      <c r="R23" s="20" t="s">
        <v>182</v>
      </c>
      <c r="S23" s="18" t="s">
        <v>182</v>
      </c>
      <c r="T23" s="20" t="s">
        <v>182</v>
      </c>
      <c r="U23" s="18" t="s">
        <v>182</v>
      </c>
      <c r="V23" s="20" t="s">
        <v>182</v>
      </c>
      <c r="W23" s="18" t="n">
        <v>435.61348572</v>
      </c>
      <c r="X23" s="20" t="n">
        <v>5.70435066</v>
      </c>
    </row>
    <row r="24" spans="1:24">
      <c r="A24" s="15" t="s">
        <v>199</v>
      </c>
      <c r="B24" s="17" t="n">
        <v>6647</v>
      </c>
      <c r="C24" s="18">
        <f>(27.0/B24*100)</f>
        <v/>
      </c>
      <c r="D24" s="19" t="n">
        <v>6620</v>
      </c>
      <c r="E24" s="18" t="n">
        <v>535.99806619</v>
      </c>
      <c r="F24" s="20" t="n">
        <v>2.80727853</v>
      </c>
      <c r="G24" s="18" t="n">
        <v>533.65590338</v>
      </c>
      <c r="H24" s="20" t="n">
        <v>8.22700597</v>
      </c>
      <c r="I24" s="18" t="n">
        <v>529.6434495</v>
      </c>
      <c r="J24" s="20" t="n">
        <v>8.018116389999999</v>
      </c>
      <c r="K24" s="18" t="n">
        <v>541.92492214</v>
      </c>
      <c r="L24" s="20" t="n">
        <v>13.50809011</v>
      </c>
      <c r="M24" s="18" t="n">
        <v>497.90004564</v>
      </c>
      <c r="N24" s="20" t="n">
        <v>13.95624012</v>
      </c>
      <c r="O24" s="18" t="n">
        <v>437.355754</v>
      </c>
      <c r="P24" s="20" t="n">
        <v>17.09724105</v>
      </c>
      <c r="Q24" s="18" t="s">
        <v>182</v>
      </c>
      <c r="R24" s="20" t="s">
        <v>182</v>
      </c>
      <c r="S24" s="18" t="s">
        <v>182</v>
      </c>
      <c r="T24" s="20" t="s">
        <v>182</v>
      </c>
      <c r="U24" s="18" t="s">
        <v>182</v>
      </c>
      <c r="V24" s="20" t="s">
        <v>182</v>
      </c>
      <c r="W24" s="18" t="n">
        <v>455.92393211</v>
      </c>
      <c r="X24" s="20" t="n">
        <v>11.91783375</v>
      </c>
    </row>
    <row r="25" spans="1:24">
      <c r="A25" s="15" t="s">
        <v>200</v>
      </c>
      <c r="B25" s="17" t="n">
        <v>5581</v>
      </c>
      <c r="C25" s="18">
        <f>(28.0/B25*100)</f>
        <v/>
      </c>
      <c r="D25" s="19" t="n">
        <v>5553</v>
      </c>
      <c r="E25" s="18" t="n">
        <v>530.70543896</v>
      </c>
      <c r="F25" s="20" t="n">
        <v>3.56411637</v>
      </c>
      <c r="G25" s="18" t="n">
        <v>505.1130455</v>
      </c>
      <c r="H25" s="20" t="n">
        <v>8.73435211</v>
      </c>
      <c r="I25" s="18" t="n">
        <v>487.58001785</v>
      </c>
      <c r="J25" s="20" t="n">
        <v>10.20352494</v>
      </c>
      <c r="K25" s="18" t="n">
        <v>483.05336796</v>
      </c>
      <c r="L25" s="20" t="n">
        <v>28.19355909</v>
      </c>
      <c r="M25" s="18" t="n">
        <v>438.04984055</v>
      </c>
      <c r="N25" s="20" t="n">
        <v>44.460965</v>
      </c>
      <c r="O25" s="18" t="n">
        <v>392.05635972</v>
      </c>
      <c r="P25" s="20" t="n">
        <v>35.90323828</v>
      </c>
      <c r="Q25" s="18" t="s">
        <v>182</v>
      </c>
      <c r="R25" s="20" t="s">
        <v>182</v>
      </c>
      <c r="S25" s="18" t="s">
        <v>182</v>
      </c>
      <c r="T25" s="20" t="s">
        <v>182</v>
      </c>
      <c r="U25" s="18" t="s">
        <v>182</v>
      </c>
      <c r="V25" s="20" t="s">
        <v>182</v>
      </c>
      <c r="W25" s="18" t="n">
        <v>467.34191426</v>
      </c>
      <c r="X25" s="20" t="n">
        <v>21.57508204</v>
      </c>
    </row>
    <row r="26" spans="1:24">
      <c r="A26" s="15" t="s">
        <v>201</v>
      </c>
      <c r="B26" s="17" t="n">
        <v>4869</v>
      </c>
      <c r="C26" s="18">
        <f>(108.0/B26*100)</f>
        <v/>
      </c>
      <c r="D26" s="19" t="n">
        <v>4761</v>
      </c>
      <c r="E26" s="18" t="n">
        <v>491.52536966</v>
      </c>
      <c r="F26" s="20" t="n">
        <v>3.15418298</v>
      </c>
      <c r="G26" s="18" t="n">
        <v>488.62315416</v>
      </c>
      <c r="H26" s="20" t="n">
        <v>2.8088612</v>
      </c>
      <c r="I26" s="18" t="n">
        <v>476.21628626</v>
      </c>
      <c r="J26" s="20" t="n">
        <v>4.25113645</v>
      </c>
      <c r="K26" s="18" t="n">
        <v>470.92903252</v>
      </c>
      <c r="L26" s="20" t="n">
        <v>4.6513251</v>
      </c>
      <c r="M26" s="18" t="n">
        <v>465.1331687</v>
      </c>
      <c r="N26" s="20" t="n">
        <v>6.37818694</v>
      </c>
      <c r="O26" s="18" t="s">
        <v>182</v>
      </c>
      <c r="P26" s="20" t="s">
        <v>182</v>
      </c>
      <c r="Q26" s="18" t="s">
        <v>182</v>
      </c>
      <c r="R26" s="20" t="s">
        <v>182</v>
      </c>
      <c r="S26" s="18" t="s">
        <v>182</v>
      </c>
      <c r="T26" s="20" t="s">
        <v>182</v>
      </c>
      <c r="U26" s="18" t="s">
        <v>182</v>
      </c>
      <c r="V26" s="20" t="s">
        <v>182</v>
      </c>
      <c r="W26" s="18" t="n">
        <v>431.38595029</v>
      </c>
      <c r="X26" s="20" t="n">
        <v>9.51821986</v>
      </c>
    </row>
    <row r="27" spans="1:24">
      <c r="A27" s="15" t="s">
        <v>202</v>
      </c>
      <c r="B27" s="17" t="n">
        <v>5299</v>
      </c>
      <c r="C27" s="18">
        <f>(207.0/B27*100)</f>
        <v/>
      </c>
      <c r="D27" s="19" t="n">
        <v>5092</v>
      </c>
      <c r="E27" s="18" t="n">
        <v>497.67777436</v>
      </c>
      <c r="F27" s="20" t="n">
        <v>1.93576219</v>
      </c>
      <c r="G27" s="18" t="n">
        <v>501.71014724</v>
      </c>
      <c r="H27" s="20" t="n">
        <v>3.44869591</v>
      </c>
      <c r="I27" s="18" t="n">
        <v>491.0397211</v>
      </c>
      <c r="J27" s="20" t="n">
        <v>4.4843769</v>
      </c>
      <c r="K27" s="18" t="n">
        <v>485.30860556</v>
      </c>
      <c r="L27" s="20" t="n">
        <v>6.69858197</v>
      </c>
      <c r="M27" s="18" t="n">
        <v>446.83810317</v>
      </c>
      <c r="N27" s="20" t="n">
        <v>7.05471344</v>
      </c>
      <c r="O27" s="18" t="n">
        <v>433.74807221</v>
      </c>
      <c r="P27" s="20" t="n">
        <v>14.3856779</v>
      </c>
      <c r="Q27" s="18" t="s">
        <v>182</v>
      </c>
      <c r="R27" s="20" t="s">
        <v>182</v>
      </c>
      <c r="S27" s="18" t="s">
        <v>182</v>
      </c>
      <c r="T27" s="20" t="s">
        <v>182</v>
      </c>
      <c r="U27" s="18" t="s">
        <v>182</v>
      </c>
      <c r="V27" s="20" t="s">
        <v>182</v>
      </c>
      <c r="W27" s="18" t="n">
        <v>427.95190436</v>
      </c>
      <c r="X27" s="20" t="n">
        <v>4.27113443</v>
      </c>
    </row>
    <row r="28" spans="1:24">
      <c r="A28" s="15" t="s">
        <v>203</v>
      </c>
      <c r="B28" s="17" t="n">
        <v>7568</v>
      </c>
      <c r="C28" s="18">
        <f>(141.0/B28*100)</f>
        <v/>
      </c>
      <c r="D28" s="19" t="n">
        <v>7427</v>
      </c>
      <c r="E28" s="18" t="n">
        <v>410.93459628</v>
      </c>
      <c r="F28" s="20" t="n">
        <v>2.3607234</v>
      </c>
      <c r="G28" s="18" t="n">
        <v>416.68788034</v>
      </c>
      <c r="H28" s="20" t="n">
        <v>4.85595001</v>
      </c>
      <c r="I28" s="18" t="n">
        <v>417.94995019</v>
      </c>
      <c r="J28" s="20" t="n">
        <v>5.67098872</v>
      </c>
      <c r="K28" s="18" t="n">
        <v>407.25507599</v>
      </c>
      <c r="L28" s="20" t="n">
        <v>7.32641439</v>
      </c>
      <c r="M28" s="18" t="n">
        <v>399.32096548</v>
      </c>
      <c r="N28" s="20" t="n">
        <v>12.68969149</v>
      </c>
      <c r="O28" s="18" t="n">
        <v>331.61953229</v>
      </c>
      <c r="P28" s="20" t="n">
        <v>9.41278149</v>
      </c>
      <c r="Q28" s="18" t="s">
        <v>182</v>
      </c>
      <c r="R28" s="20" t="s">
        <v>182</v>
      </c>
      <c r="S28" s="18" t="s">
        <v>182</v>
      </c>
      <c r="T28" s="20" t="s">
        <v>182</v>
      </c>
      <c r="U28" s="18" t="s">
        <v>182</v>
      </c>
      <c r="V28" s="20" t="s">
        <v>182</v>
      </c>
      <c r="W28" s="18" t="n">
        <v>374.51399537</v>
      </c>
      <c r="X28" s="20" t="n">
        <v>7.99056534</v>
      </c>
    </row>
    <row r="29" spans="1:24">
      <c r="A29" s="15" t="s">
        <v>204</v>
      </c>
      <c r="B29" s="17" t="n">
        <v>5385</v>
      </c>
      <c r="C29" s="18">
        <f>(37.0/B29*100)</f>
        <v/>
      </c>
      <c r="D29" s="19" t="n">
        <v>5348</v>
      </c>
      <c r="E29" s="18" t="n">
        <v>510.6468675</v>
      </c>
      <c r="F29" s="20" t="n">
        <v>3.44014028</v>
      </c>
      <c r="G29" s="18" t="n">
        <v>530.16505857</v>
      </c>
      <c r="H29" s="20" t="n">
        <v>3.07692584</v>
      </c>
      <c r="I29" s="18" t="n">
        <v>528.85044064</v>
      </c>
      <c r="J29" s="20" t="n">
        <v>3.487105</v>
      </c>
      <c r="K29" s="18" t="n">
        <v>510.87273495</v>
      </c>
      <c r="L29" s="20" t="n">
        <v>6.45356865</v>
      </c>
      <c r="M29" s="18" t="n">
        <v>480.54247203</v>
      </c>
      <c r="N29" s="20" t="n">
        <v>6.75703852</v>
      </c>
      <c r="O29" s="18" t="n">
        <v>388.67614524</v>
      </c>
      <c r="P29" s="20" t="n">
        <v>42.43001082</v>
      </c>
      <c r="Q29" s="18" t="s">
        <v>182</v>
      </c>
      <c r="R29" s="20" t="s">
        <v>182</v>
      </c>
      <c r="S29" s="18" t="n">
        <v>335.3902018</v>
      </c>
      <c r="T29" s="20" t="n">
        <v>12.1685767</v>
      </c>
      <c r="U29" s="18" t="s">
        <v>182</v>
      </c>
      <c r="V29" s="20" t="s">
        <v>182</v>
      </c>
      <c r="W29" s="18" t="n">
        <v>449.36313038</v>
      </c>
      <c r="X29" s="20" t="n">
        <v>11.77711619</v>
      </c>
    </row>
    <row r="30" spans="1:24">
      <c r="A30" s="15" t="s">
        <v>205</v>
      </c>
      <c r="B30" s="17" t="n">
        <v>4520</v>
      </c>
      <c r="C30" s="18">
        <f>(618.0/B30*100)</f>
        <v/>
      </c>
      <c r="D30" s="19" t="n">
        <v>3902</v>
      </c>
      <c r="E30" s="18" t="n">
        <v>493.06762873</v>
      </c>
      <c r="F30" s="20" t="n">
        <v>4.35550132</v>
      </c>
      <c r="G30" s="18" t="n">
        <v>514.6342772199999</v>
      </c>
      <c r="H30" s="20" t="n">
        <v>4.3999345</v>
      </c>
      <c r="I30" s="18" t="n">
        <v>508.93792821</v>
      </c>
      <c r="J30" s="20" t="n">
        <v>3.7504968</v>
      </c>
      <c r="K30" s="18" t="n">
        <v>490.95683469</v>
      </c>
      <c r="L30" s="20" t="n">
        <v>5.62243993</v>
      </c>
      <c r="M30" s="18" t="n">
        <v>492.39267204</v>
      </c>
      <c r="N30" s="20" t="n">
        <v>5.91486615</v>
      </c>
      <c r="O30" s="18" t="n">
        <v>416.62079913</v>
      </c>
      <c r="P30" s="20" t="n">
        <v>23.35845308</v>
      </c>
      <c r="Q30" s="18" t="s">
        <v>182</v>
      </c>
      <c r="R30" s="20" t="s">
        <v>182</v>
      </c>
      <c r="S30" s="18" t="s">
        <v>182</v>
      </c>
      <c r="T30" s="20" t="s">
        <v>182</v>
      </c>
      <c r="U30" s="18" t="s">
        <v>182</v>
      </c>
      <c r="V30" s="20" t="s">
        <v>182</v>
      </c>
      <c r="W30" s="18" t="n">
        <v>430.5524331</v>
      </c>
      <c r="X30" s="20" t="n">
        <v>6.24349018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(18.0/B32*100)</f>
        <v/>
      </c>
      <c r="D32" s="19" t="n">
        <v>4460</v>
      </c>
      <c r="E32" s="18" t="n">
        <v>512.68790441</v>
      </c>
      <c r="F32" s="20" t="n">
        <v>2.45723046</v>
      </c>
      <c r="G32" s="18" t="n">
        <v>508.46809673</v>
      </c>
      <c r="H32" s="20" t="n">
        <v>3.96389636</v>
      </c>
      <c r="I32" s="18" t="n">
        <v>490.05278615</v>
      </c>
      <c r="J32" s="20" t="n">
        <v>5.3997525</v>
      </c>
      <c r="K32" s="18" t="n">
        <v>478.10403078</v>
      </c>
      <c r="L32" s="20" t="n">
        <v>7.89537164</v>
      </c>
      <c r="M32" s="18" t="n">
        <v>470.51554209</v>
      </c>
      <c r="N32" s="20" t="n">
        <v>6.97117084</v>
      </c>
      <c r="O32" s="18" t="n">
        <v>459.37468581</v>
      </c>
      <c r="P32" s="20" t="n">
        <v>28.13902873</v>
      </c>
      <c r="Q32" s="18" t="s">
        <v>182</v>
      </c>
      <c r="R32" s="20" t="s">
        <v>182</v>
      </c>
      <c r="S32" s="18" t="s">
        <v>182</v>
      </c>
      <c r="T32" s="20" t="s">
        <v>182</v>
      </c>
      <c r="U32" s="18" t="s">
        <v>182</v>
      </c>
      <c r="V32" s="20" t="s">
        <v>182</v>
      </c>
      <c r="W32" s="18" t="n">
        <v>433.95871741</v>
      </c>
      <c r="X32" s="20" t="n">
        <v>9.45197814</v>
      </c>
    </row>
    <row r="33" spans="1:24">
      <c r="A33" s="15" t="s">
        <v>208</v>
      </c>
      <c r="B33" s="17" t="n">
        <v>7325</v>
      </c>
      <c r="C33" s="18">
        <f>(254.0/B33*100)</f>
        <v/>
      </c>
      <c r="D33" s="19" t="n">
        <v>7071</v>
      </c>
      <c r="E33" s="18" t="n">
        <v>506.00502549</v>
      </c>
      <c r="F33" s="20" t="n">
        <v>3.50253367</v>
      </c>
      <c r="G33" s="18" t="n">
        <v>497.99240451</v>
      </c>
      <c r="H33" s="20" t="n">
        <v>3.51136704</v>
      </c>
      <c r="I33" s="18" t="n">
        <v>492.73753335</v>
      </c>
      <c r="J33" s="20" t="n">
        <v>4.33356006</v>
      </c>
      <c r="K33" s="18" t="n">
        <v>481.12448</v>
      </c>
      <c r="L33" s="20" t="n">
        <v>5.28948633</v>
      </c>
      <c r="M33" s="18" t="n">
        <v>455.48767485</v>
      </c>
      <c r="N33" s="20" t="n">
        <v>6.09759532</v>
      </c>
      <c r="O33" s="18" t="n">
        <v>385.2957023</v>
      </c>
      <c r="P33" s="20" t="n">
        <v>29.52119482</v>
      </c>
      <c r="Q33" s="18" t="s">
        <v>182</v>
      </c>
      <c r="R33" s="20" t="s">
        <v>182</v>
      </c>
      <c r="S33" s="18" t="s">
        <v>182</v>
      </c>
      <c r="T33" s="20" t="s">
        <v>182</v>
      </c>
      <c r="U33" s="18" t="s">
        <v>182</v>
      </c>
      <c r="V33" s="20" t="s">
        <v>182</v>
      </c>
      <c r="W33" s="18" t="n">
        <v>432.0566384</v>
      </c>
      <c r="X33" s="20" t="n">
        <v>9.84355332</v>
      </c>
    </row>
    <row r="34" spans="1:24">
      <c r="A34" s="15" t="s">
        <v>209</v>
      </c>
      <c r="B34" s="17" t="n">
        <v>6350</v>
      </c>
      <c r="C34" s="18">
        <f>(94.0/B34*100)</f>
        <v/>
      </c>
      <c r="D34" s="19" t="n">
        <v>6256</v>
      </c>
      <c r="E34" s="18" t="n">
        <v>487.0912587</v>
      </c>
      <c r="F34" s="20" t="n">
        <v>2.90628142</v>
      </c>
      <c r="G34" s="18" t="n">
        <v>489.12993782</v>
      </c>
      <c r="H34" s="20" t="n">
        <v>4.0640478</v>
      </c>
      <c r="I34" s="18" t="n">
        <v>489.71584772</v>
      </c>
      <c r="J34" s="20" t="n">
        <v>3.87387022</v>
      </c>
      <c r="K34" s="18" t="n">
        <v>487.27478945</v>
      </c>
      <c r="L34" s="20" t="n">
        <v>5.10855937</v>
      </c>
      <c r="M34" s="18" t="n">
        <v>450.92392728</v>
      </c>
      <c r="N34" s="20" t="n">
        <v>5.30886511</v>
      </c>
      <c r="O34" s="18" t="n">
        <v>379.07328183</v>
      </c>
      <c r="P34" s="20" t="n">
        <v>14.0777645</v>
      </c>
      <c r="Q34" s="18" t="s">
        <v>182</v>
      </c>
      <c r="R34" s="20" t="s">
        <v>182</v>
      </c>
      <c r="S34" s="18" t="n">
        <v>336.51078337</v>
      </c>
      <c r="T34" s="20" t="n">
        <v>12.24828707</v>
      </c>
      <c r="U34" s="18" t="s">
        <v>182</v>
      </c>
      <c r="V34" s="20" t="s">
        <v>182</v>
      </c>
      <c r="W34" s="18" t="n">
        <v>407.29573915</v>
      </c>
      <c r="X34" s="20" t="n">
        <v>9.110410630000001</v>
      </c>
    </row>
    <row r="35" spans="1:24">
      <c r="A35" s="15" t="s">
        <v>210</v>
      </c>
      <c r="B35" s="17" t="n">
        <v>6406</v>
      </c>
      <c r="C35" s="18">
        <f>(85.0/B35*100)</f>
        <v/>
      </c>
      <c r="D35" s="19" t="n">
        <v>6321</v>
      </c>
      <c r="E35" s="18" t="n">
        <v>516.13664183</v>
      </c>
      <c r="F35" s="20" t="n">
        <v>2.19205265</v>
      </c>
      <c r="G35" s="18" t="n">
        <v>527.137488</v>
      </c>
      <c r="H35" s="20" t="n">
        <v>3.28413512</v>
      </c>
      <c r="I35" s="18" t="n">
        <v>514.65899173</v>
      </c>
      <c r="J35" s="20" t="n">
        <v>3.41841935</v>
      </c>
      <c r="K35" s="18" t="n">
        <v>500.46366231</v>
      </c>
      <c r="L35" s="20" t="n">
        <v>4.85264598</v>
      </c>
      <c r="M35" s="18" t="n">
        <v>489.62501066</v>
      </c>
      <c r="N35" s="20" t="n">
        <v>8.292122000000001</v>
      </c>
      <c r="O35" s="18" t="n">
        <v>456.28947541</v>
      </c>
      <c r="P35" s="20" t="n">
        <v>18.93491365</v>
      </c>
      <c r="Q35" s="18" t="s">
        <v>182</v>
      </c>
      <c r="R35" s="20" t="s">
        <v>182</v>
      </c>
      <c r="S35" s="18" t="n">
        <v>349.78970242</v>
      </c>
      <c r="T35" s="20" t="n">
        <v>6.90672373</v>
      </c>
      <c r="U35" s="18" t="s">
        <v>182</v>
      </c>
      <c r="V35" s="20" t="s">
        <v>182</v>
      </c>
      <c r="W35" s="18" t="n">
        <v>445.45916254</v>
      </c>
      <c r="X35" s="20" t="n">
        <v>7.88175923</v>
      </c>
    </row>
    <row r="36" spans="1:24">
      <c r="A36" s="15" t="s">
        <v>211</v>
      </c>
      <c r="B36" s="17" t="n">
        <v>6736</v>
      </c>
      <c r="C36" s="18">
        <f>(67.0/B36*100)</f>
        <v/>
      </c>
      <c r="D36" s="19" t="n">
        <v>6669</v>
      </c>
      <c r="E36" s="18" t="n">
        <v>484.81233208</v>
      </c>
      <c r="F36" s="20" t="n">
        <v>2.68854375</v>
      </c>
      <c r="G36" s="18" t="n">
        <v>495.01143039</v>
      </c>
      <c r="H36" s="20" t="n">
        <v>3.44946037</v>
      </c>
      <c r="I36" s="18" t="n">
        <v>504.61682869</v>
      </c>
      <c r="J36" s="20" t="n">
        <v>3.77392224</v>
      </c>
      <c r="K36" s="18" t="n">
        <v>479.82990445</v>
      </c>
      <c r="L36" s="20" t="n">
        <v>5.61512246</v>
      </c>
      <c r="M36" s="18" t="n">
        <v>468.15048003</v>
      </c>
      <c r="N36" s="20" t="n">
        <v>11.31899884</v>
      </c>
      <c r="O36" s="18" t="n">
        <v>415.69116087</v>
      </c>
      <c r="P36" s="20" t="n">
        <v>19.29217902</v>
      </c>
      <c r="Q36" s="18" t="s">
        <v>182</v>
      </c>
      <c r="R36" s="20" t="s">
        <v>182</v>
      </c>
      <c r="S36" s="18" t="s">
        <v>182</v>
      </c>
      <c r="T36" s="20" t="s">
        <v>182</v>
      </c>
      <c r="U36" s="18" t="s">
        <v>182</v>
      </c>
      <c r="V36" s="20" t="s">
        <v>182</v>
      </c>
      <c r="W36" s="18" t="n">
        <v>435.30142884</v>
      </c>
      <c r="X36" s="20" t="n">
        <v>6.19201918</v>
      </c>
    </row>
    <row r="37" spans="1:24">
      <c r="A37" s="15" t="s">
        <v>212</v>
      </c>
      <c r="B37" s="17" t="n">
        <v>5458</v>
      </c>
      <c r="C37" s="18">
        <f>(306.0/B37*100)</f>
        <v/>
      </c>
      <c r="D37" s="19" t="n">
        <v>5152</v>
      </c>
      <c r="E37" s="18" t="n">
        <v>497.59070591</v>
      </c>
      <c r="F37" s="20" t="n">
        <v>3.95639527</v>
      </c>
      <c r="G37" s="18" t="n">
        <v>511.44625023</v>
      </c>
      <c r="H37" s="20" t="n">
        <v>4.38563659</v>
      </c>
      <c r="I37" s="18" t="n">
        <v>507.32879991</v>
      </c>
      <c r="J37" s="20" t="n">
        <v>4.63775679</v>
      </c>
      <c r="K37" s="18" t="n">
        <v>500.19993269</v>
      </c>
      <c r="L37" s="20" t="n">
        <v>5.58854424</v>
      </c>
      <c r="M37" s="18" t="n">
        <v>489.67435766</v>
      </c>
      <c r="N37" s="20" t="n">
        <v>6.55733345</v>
      </c>
      <c r="O37" s="18" t="n">
        <v>389.21190398</v>
      </c>
      <c r="P37" s="20" t="n">
        <v>22.35314496</v>
      </c>
      <c r="Q37" s="18" t="s">
        <v>182</v>
      </c>
      <c r="R37" s="20" t="s">
        <v>182</v>
      </c>
      <c r="S37" s="18" t="s">
        <v>182</v>
      </c>
      <c r="T37" s="20" t="s">
        <v>182</v>
      </c>
      <c r="U37" s="18" t="s">
        <v>182</v>
      </c>
      <c r="V37" s="20" t="s">
        <v>182</v>
      </c>
      <c r="W37" s="18" t="n">
        <v>426.83168064</v>
      </c>
      <c r="X37" s="20" t="n">
        <v>5.57745452</v>
      </c>
    </row>
    <row r="38" spans="1:24">
      <c r="A38" s="15" t="s">
        <v>213</v>
      </c>
      <c r="B38" s="17" t="n">
        <v>5860</v>
      </c>
      <c r="C38" s="18">
        <f>(75.0/B38*100)</f>
        <v/>
      </c>
      <c r="D38" s="19" t="n">
        <v>5785</v>
      </c>
      <c r="E38" s="18" t="n">
        <v>520.69157281</v>
      </c>
      <c r="F38" s="20" t="n">
        <v>2.88616918</v>
      </c>
      <c r="G38" s="18" t="n">
        <v>537.5559659100001</v>
      </c>
      <c r="H38" s="20" t="n">
        <v>4.78364578</v>
      </c>
      <c r="I38" s="18" t="n">
        <v>530.78546635</v>
      </c>
      <c r="J38" s="20" t="n">
        <v>5.75555236</v>
      </c>
      <c r="K38" s="18" t="n">
        <v>536.50662095</v>
      </c>
      <c r="L38" s="20" t="n">
        <v>8.46546255</v>
      </c>
      <c r="M38" s="18" t="n">
        <v>533.04739509</v>
      </c>
      <c r="N38" s="20" t="n">
        <v>10.41700723</v>
      </c>
      <c r="O38" s="18" t="n">
        <v>423.77334755</v>
      </c>
      <c r="P38" s="20" t="n">
        <v>19.6152984</v>
      </c>
      <c r="Q38" s="18" t="s">
        <v>182</v>
      </c>
      <c r="R38" s="20" t="s">
        <v>182</v>
      </c>
      <c r="S38" s="18" t="s">
        <v>182</v>
      </c>
      <c r="T38" s="20" t="s">
        <v>182</v>
      </c>
      <c r="U38" s="18" t="s">
        <v>182</v>
      </c>
      <c r="V38" s="20" t="s">
        <v>182</v>
      </c>
      <c r="W38" s="18" t="n">
        <v>460.23292469</v>
      </c>
      <c r="X38" s="20" t="n">
        <v>7.29754095</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(5681.0/B40*100)</f>
        <v/>
      </c>
      <c r="D40" s="19" t="n">
        <v>8476</v>
      </c>
      <c r="E40" s="18" t="n">
        <v>486.32623088</v>
      </c>
      <c r="F40" s="20" t="n">
        <v>3.77043146</v>
      </c>
      <c r="G40" s="18" t="n">
        <v>507.06778717</v>
      </c>
      <c r="H40" s="20" t="n">
        <v>4.85056593</v>
      </c>
      <c r="I40" s="18" t="n">
        <v>517.70170019</v>
      </c>
      <c r="J40" s="20" t="n">
        <v>4.36707788</v>
      </c>
      <c r="K40" s="18" t="n">
        <v>498.59029056</v>
      </c>
      <c r="L40" s="20" t="n">
        <v>5.93399174</v>
      </c>
      <c r="M40" s="18" t="n">
        <v>466.72316745</v>
      </c>
      <c r="N40" s="20" t="n">
        <v>9.80116827</v>
      </c>
      <c r="O40" s="18" t="n">
        <v>408.69474018</v>
      </c>
      <c r="P40" s="20" t="n">
        <v>29.40753755</v>
      </c>
      <c r="Q40" s="18" t="s">
        <v>182</v>
      </c>
      <c r="R40" s="20" t="s">
        <v>182</v>
      </c>
      <c r="S40" s="18" t="n">
        <v>491.16464222</v>
      </c>
      <c r="T40" s="20" t="n">
        <v>2.5540442</v>
      </c>
      <c r="U40" s="18" t="s">
        <v>182</v>
      </c>
      <c r="V40" s="20" t="s">
        <v>182</v>
      </c>
      <c r="W40" s="18" t="n">
        <v>412.22616728</v>
      </c>
      <c r="X40" s="20" t="n">
        <v>6.3649212</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(2873.0/B46*100)</f>
        <v/>
      </c>
      <c r="D46" s="19" t="n">
        <v>20268</v>
      </c>
      <c r="E46" s="18" t="n">
        <v>394.80145538</v>
      </c>
      <c r="F46" s="20" t="n">
        <v>3.18025272</v>
      </c>
      <c r="G46" s="18" t="n">
        <v>389.32542261</v>
      </c>
      <c r="H46" s="20" t="n">
        <v>6.49846099</v>
      </c>
      <c r="I46" s="18" t="n">
        <v>400.09616811</v>
      </c>
      <c r="J46" s="20" t="n">
        <v>7.40455632</v>
      </c>
      <c r="K46" s="18" t="n">
        <v>397.47575415</v>
      </c>
      <c r="L46" s="20" t="n">
        <v>9.503534569999999</v>
      </c>
      <c r="M46" s="18" t="n">
        <v>369.69299631</v>
      </c>
      <c r="N46" s="20" t="n">
        <v>8.11018636</v>
      </c>
      <c r="O46" s="18" t="n">
        <v>284.46388749</v>
      </c>
      <c r="P46" s="20" t="n">
        <v>12.06045404</v>
      </c>
      <c r="Q46" s="18" t="s">
        <v>182</v>
      </c>
      <c r="R46" s="20" t="s">
        <v>182</v>
      </c>
      <c r="S46" s="18" t="s">
        <v>182</v>
      </c>
      <c r="T46" s="20" t="s">
        <v>182</v>
      </c>
      <c r="U46" s="18" t="s">
        <v>182</v>
      </c>
      <c r="V46" s="20" t="s">
        <v>182</v>
      </c>
      <c r="W46" s="18" t="n">
        <v>358.64187322</v>
      </c>
      <c r="X46" s="20" t="n">
        <v>3.96301061</v>
      </c>
    </row>
    <row r="47" spans="1:24">
      <c r="A47" s="15" t="s">
        <v>222</v>
      </c>
      <c r="B47" s="17" t="n">
        <v>5928</v>
      </c>
      <c r="C47" s="18">
        <f>(197.0/B47*100)</f>
        <v/>
      </c>
      <c r="D47" s="19" t="n">
        <v>5731</v>
      </c>
      <c r="E47" s="18" t="n">
        <v>467.31280891</v>
      </c>
      <c r="F47" s="20" t="n">
        <v>4.29233435</v>
      </c>
      <c r="G47" s="18" t="n">
        <v>453.63441271</v>
      </c>
      <c r="H47" s="20" t="n">
        <v>5.68669066</v>
      </c>
      <c r="I47" s="18" t="n">
        <v>459.29764965</v>
      </c>
      <c r="J47" s="20" t="n">
        <v>6.27760292</v>
      </c>
      <c r="K47" s="18" t="n">
        <v>427.12950885</v>
      </c>
      <c r="L47" s="20" t="n">
        <v>5.75465149</v>
      </c>
      <c r="M47" s="18" t="n">
        <v>417.28018938</v>
      </c>
      <c r="N47" s="20" t="n">
        <v>6.54119335</v>
      </c>
      <c r="O47" s="18" t="n">
        <v>351.05817057</v>
      </c>
      <c r="P47" s="20" t="n">
        <v>12.61946813</v>
      </c>
      <c r="Q47" s="18" t="s">
        <v>182</v>
      </c>
      <c r="R47" s="20" t="s">
        <v>182</v>
      </c>
      <c r="S47" s="18" t="s">
        <v>182</v>
      </c>
      <c r="T47" s="20" t="s">
        <v>182</v>
      </c>
      <c r="U47" s="18" t="s">
        <v>182</v>
      </c>
      <c r="V47" s="20" t="s">
        <v>182</v>
      </c>
      <c r="W47" s="18" t="n">
        <v>390.23551681</v>
      </c>
      <c r="X47" s="20" t="n">
        <v>4.83067456</v>
      </c>
    </row>
    <row r="48" spans="1:24">
      <c r="A48" s="15" t="s">
        <v>223</v>
      </c>
      <c r="B48" s="17" t="n">
        <v>9841</v>
      </c>
      <c r="C48" s="18">
        <f>(19.0/B48*100)</f>
        <v/>
      </c>
      <c r="D48" s="19" t="n">
        <v>9822</v>
      </c>
      <c r="E48" s="18" t="n">
        <v>538.90223822</v>
      </c>
      <c r="F48" s="20" t="n">
        <v>4.38489529</v>
      </c>
      <c r="G48" s="18" t="n">
        <v>524.75900954</v>
      </c>
      <c r="H48" s="20" t="n">
        <v>13.02420754</v>
      </c>
      <c r="I48" s="18" t="n">
        <v>512.48290786</v>
      </c>
      <c r="J48" s="20" t="n">
        <v>10.01181603</v>
      </c>
      <c r="K48" s="18" t="n">
        <v>504.51389086</v>
      </c>
      <c r="L48" s="20" t="n">
        <v>23.70073331</v>
      </c>
      <c r="M48" s="18" t="n">
        <v>488.39188223</v>
      </c>
      <c r="N48" s="20" t="n">
        <v>14.49172416</v>
      </c>
      <c r="O48" s="18" t="n">
        <v>379.37826934</v>
      </c>
      <c r="P48" s="20" t="n">
        <v>11.07715242</v>
      </c>
      <c r="Q48" s="18" t="s">
        <v>182</v>
      </c>
      <c r="R48" s="20" t="s">
        <v>182</v>
      </c>
      <c r="S48" s="18" t="s">
        <v>182</v>
      </c>
      <c r="T48" s="20" t="s">
        <v>182</v>
      </c>
      <c r="U48" s="18" t="s">
        <v>182</v>
      </c>
      <c r="V48" s="20" t="s">
        <v>182</v>
      </c>
      <c r="W48" s="18" t="n">
        <v>485.04241981</v>
      </c>
      <c r="X48" s="20" t="n">
        <v>18.07331841</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(1173.0/B50*100)</f>
        <v/>
      </c>
      <c r="D50" s="19" t="n">
        <v>10622</v>
      </c>
      <c r="E50" s="18" t="n">
        <v>397.53521184</v>
      </c>
      <c r="F50" s="20" t="n">
        <v>2.86759822</v>
      </c>
      <c r="G50" s="18" t="n">
        <v>393.86151691</v>
      </c>
      <c r="H50" s="20" t="n">
        <v>3.60951399</v>
      </c>
      <c r="I50" s="18" t="n">
        <v>410.62714786</v>
      </c>
      <c r="J50" s="20" t="n">
        <v>4.11628488</v>
      </c>
      <c r="K50" s="18" t="n">
        <v>385.9739171</v>
      </c>
      <c r="L50" s="20" t="n">
        <v>5.15411088</v>
      </c>
      <c r="M50" s="18" t="n">
        <v>385.7591905</v>
      </c>
      <c r="N50" s="20" t="n">
        <v>7.48644604</v>
      </c>
      <c r="O50" s="18" t="n">
        <v>309.38214635</v>
      </c>
      <c r="P50" s="20" t="n">
        <v>11.65830352</v>
      </c>
      <c r="Q50" s="18" t="s">
        <v>182</v>
      </c>
      <c r="R50" s="20" t="s">
        <v>182</v>
      </c>
      <c r="S50" s="18" t="s">
        <v>182</v>
      </c>
      <c r="T50" s="20" t="s">
        <v>182</v>
      </c>
      <c r="U50" s="18" t="s">
        <v>182</v>
      </c>
      <c r="V50" s="20" t="s">
        <v>182</v>
      </c>
      <c r="W50" s="18" t="n">
        <v>365.35023301</v>
      </c>
      <c r="X50" s="20" t="n">
        <v>7.29270966</v>
      </c>
    </row>
    <row r="51" spans="1:24">
      <c r="A51" s="15" t="s">
        <v>226</v>
      </c>
      <c r="B51" s="17" t="n">
        <v>6866</v>
      </c>
      <c r="C51" s="18">
        <f>(116.0/B51*100)</f>
        <v/>
      </c>
      <c r="D51" s="19" t="n">
        <v>6750</v>
      </c>
      <c r="E51" s="18" t="n">
        <v>403.88563419</v>
      </c>
      <c r="F51" s="20" t="n">
        <v>2.84239567</v>
      </c>
      <c r="G51" s="18" t="n">
        <v>409.18853738</v>
      </c>
      <c r="H51" s="20" t="n">
        <v>5.53699089</v>
      </c>
      <c r="I51" s="18" t="n">
        <v>421.56563811</v>
      </c>
      <c r="J51" s="20" t="n">
        <v>4.59662626</v>
      </c>
      <c r="K51" s="18" t="n">
        <v>409.30368125</v>
      </c>
      <c r="L51" s="20" t="n">
        <v>6.79523573</v>
      </c>
      <c r="M51" s="18" t="n">
        <v>392.90190612</v>
      </c>
      <c r="N51" s="20" t="n">
        <v>8.44284023</v>
      </c>
      <c r="O51" s="18" t="n">
        <v>338.45012167</v>
      </c>
      <c r="P51" s="20" t="n">
        <v>17.18682088</v>
      </c>
      <c r="Q51" s="18" t="s">
        <v>182</v>
      </c>
      <c r="R51" s="20" t="s">
        <v>182</v>
      </c>
      <c r="S51" s="18" t="n">
        <v>380.5422133</v>
      </c>
      <c r="T51" s="20" t="n">
        <v>4.31283207</v>
      </c>
      <c r="U51" s="18" t="s">
        <v>182</v>
      </c>
      <c r="V51" s="20" t="s">
        <v>182</v>
      </c>
      <c r="W51" s="18" t="n">
        <v>381.35999513</v>
      </c>
      <c r="X51" s="20" t="n">
        <v>4.91394671</v>
      </c>
    </row>
    <row r="52" spans="1:24">
      <c r="A52" s="15" t="s">
        <v>227</v>
      </c>
      <c r="B52" s="17" t="n">
        <v>5809</v>
      </c>
      <c r="C52" s="18">
        <f>(120.0/B52*100)</f>
        <v/>
      </c>
      <c r="D52" s="19" t="n">
        <v>5689</v>
      </c>
      <c r="E52" s="18" t="n">
        <v>474.00840913</v>
      </c>
      <c r="F52" s="20" t="n">
        <v>3.04828086</v>
      </c>
      <c r="G52" s="18" t="n">
        <v>472.38971426</v>
      </c>
      <c r="H52" s="20" t="n">
        <v>4.23518418</v>
      </c>
      <c r="I52" s="18" t="n">
        <v>458.96417269</v>
      </c>
      <c r="J52" s="20" t="n">
        <v>5.61386233</v>
      </c>
      <c r="K52" s="18" t="n">
        <v>446.71099162</v>
      </c>
      <c r="L52" s="20" t="n">
        <v>7.12737608</v>
      </c>
      <c r="M52" s="18" t="n">
        <v>431.45793745</v>
      </c>
      <c r="N52" s="20" t="n">
        <v>6.53755057</v>
      </c>
      <c r="O52" s="18" t="n">
        <v>376.4202098</v>
      </c>
      <c r="P52" s="20" t="n">
        <v>22.91895151</v>
      </c>
      <c r="Q52" s="18" t="s">
        <v>182</v>
      </c>
      <c r="R52" s="20" t="s">
        <v>182</v>
      </c>
      <c r="S52" s="18" t="s">
        <v>182</v>
      </c>
      <c r="T52" s="20" t="s">
        <v>182</v>
      </c>
      <c r="U52" s="18" t="s">
        <v>182</v>
      </c>
      <c r="V52" s="20" t="s">
        <v>182</v>
      </c>
      <c r="W52" s="18" t="n">
        <v>400.19601493</v>
      </c>
      <c r="X52" s="20" t="n">
        <v>6.45200638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(509.0/B54*100)</f>
        <v/>
      </c>
      <c r="D54" s="19" t="n">
        <v>4231</v>
      </c>
      <c r="E54" s="18" t="n">
        <v>341.61797993</v>
      </c>
      <c r="F54" s="20" t="n">
        <v>3.66888281</v>
      </c>
      <c r="G54" s="18" t="n">
        <v>332.76300572</v>
      </c>
      <c r="H54" s="20" t="n">
        <v>7.49028559</v>
      </c>
      <c r="I54" s="18" t="n">
        <v>329.64594707</v>
      </c>
      <c r="J54" s="20" t="n">
        <v>9.86394456</v>
      </c>
      <c r="K54" s="18" t="n">
        <v>321.22976389</v>
      </c>
      <c r="L54" s="20" t="n">
        <v>6.7913124</v>
      </c>
      <c r="M54" s="18" t="n">
        <v>311.56645594</v>
      </c>
      <c r="N54" s="20" t="n">
        <v>9.862395060000001</v>
      </c>
      <c r="O54" s="18" t="n">
        <v>287.6604697</v>
      </c>
      <c r="P54" s="20" t="n">
        <v>9.120625710000001</v>
      </c>
      <c r="Q54" s="18" t="s">
        <v>182</v>
      </c>
      <c r="R54" s="20" t="s">
        <v>182</v>
      </c>
      <c r="S54" s="18" t="s">
        <v>182</v>
      </c>
      <c r="T54" s="20" t="s">
        <v>182</v>
      </c>
      <c r="U54" s="18" t="s">
        <v>182</v>
      </c>
      <c r="V54" s="20" t="s">
        <v>182</v>
      </c>
      <c r="W54" s="18" t="n">
        <v>298.04470184</v>
      </c>
      <c r="X54" s="20" t="n">
        <v>3.98874552</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(80.0/B56*100)</f>
        <v/>
      </c>
      <c r="D56" s="19" t="n">
        <v>5279</v>
      </c>
      <c r="E56" s="18" t="n">
        <v>554.89297605</v>
      </c>
      <c r="F56" s="20" t="n">
        <v>3.0914355</v>
      </c>
      <c r="G56" s="18" t="n">
        <v>551.51662361</v>
      </c>
      <c r="H56" s="20" t="n">
        <v>3.622091</v>
      </c>
      <c r="I56" s="18" t="n">
        <v>540.87039911</v>
      </c>
      <c r="J56" s="20" t="n">
        <v>5.84735041</v>
      </c>
      <c r="K56" s="18" t="n">
        <v>528.53913531</v>
      </c>
      <c r="L56" s="20" t="n">
        <v>8.60341043</v>
      </c>
      <c r="M56" s="18" t="n">
        <v>499.83666639</v>
      </c>
      <c r="N56" s="20" t="n">
        <v>8.890439430000001</v>
      </c>
      <c r="O56" s="18" t="n">
        <v>469.66514609</v>
      </c>
      <c r="P56" s="20" t="n">
        <v>16.61451933</v>
      </c>
      <c r="Q56" s="18" t="s">
        <v>182</v>
      </c>
      <c r="R56" s="20" t="s">
        <v>182</v>
      </c>
      <c r="S56" s="18" t="s">
        <v>182</v>
      </c>
      <c r="T56" s="20" t="s">
        <v>182</v>
      </c>
      <c r="U56" s="18" t="s">
        <v>182</v>
      </c>
      <c r="V56" s="20" t="s">
        <v>182</v>
      </c>
      <c r="W56" s="18" t="n">
        <v>469.67287575</v>
      </c>
      <c r="X56" s="20" t="n">
        <v>17.17473487</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(270.0/B61*100)</f>
        <v/>
      </c>
      <c r="D61" s="19" t="n">
        <v>6255</v>
      </c>
      <c r="E61" s="18" t="n">
        <v>487.07809091</v>
      </c>
      <c r="F61" s="20" t="n">
        <v>2.52883519</v>
      </c>
      <c r="G61" s="18" t="n">
        <v>490.26553577</v>
      </c>
      <c r="H61" s="20" t="n">
        <v>2.99411892</v>
      </c>
      <c r="I61" s="18" t="n">
        <v>484.7396778</v>
      </c>
      <c r="J61" s="20" t="n">
        <v>4.00362085</v>
      </c>
      <c r="K61" s="18" t="n">
        <v>456.55866346</v>
      </c>
      <c r="L61" s="20" t="n">
        <v>5.53043435</v>
      </c>
      <c r="M61" s="18" t="n">
        <v>456.39809283</v>
      </c>
      <c r="N61" s="20" t="n">
        <v>6.29101067</v>
      </c>
      <c r="O61" s="18" t="n">
        <v>412.79041495</v>
      </c>
      <c r="P61" s="20" t="n">
        <v>15.55189954</v>
      </c>
      <c r="Q61" s="18" t="s">
        <v>182</v>
      </c>
      <c r="R61" s="20" t="s">
        <v>182</v>
      </c>
      <c r="S61" s="18" t="s">
        <v>182</v>
      </c>
      <c r="T61" s="20" t="s">
        <v>182</v>
      </c>
      <c r="U61" s="18" t="s">
        <v>182</v>
      </c>
      <c r="V61" s="20" t="s">
        <v>182</v>
      </c>
      <c r="W61" s="18" t="n">
        <v>407.34465908</v>
      </c>
      <c r="X61" s="20" t="n">
        <v>7.91486256</v>
      </c>
    </row>
    <row r="62" spans="1:24">
      <c r="A62" s="15" t="s">
        <v>237</v>
      </c>
      <c r="B62" s="17" t="n">
        <v>4476</v>
      </c>
      <c r="C62" s="18">
        <f>(5.0/B62*100)</f>
        <v/>
      </c>
      <c r="D62" s="19" t="n">
        <v>4471</v>
      </c>
      <c r="E62" s="18" t="n">
        <v>544.52124325</v>
      </c>
      <c r="F62" s="20" t="n">
        <v>1.4162422</v>
      </c>
      <c r="G62" s="18" t="n">
        <v>550.28368783</v>
      </c>
      <c r="H62" s="20" t="n">
        <v>3.20762024</v>
      </c>
      <c r="I62" s="18" t="n">
        <v>541.0382670400001</v>
      </c>
      <c r="J62" s="20" t="n">
        <v>5.10309124</v>
      </c>
      <c r="K62" s="18" t="n">
        <v>538.60079178</v>
      </c>
      <c r="L62" s="20" t="n">
        <v>9.292722639999999</v>
      </c>
      <c r="M62" s="18" t="n">
        <v>511.66866017</v>
      </c>
      <c r="N62" s="20" t="n">
        <v>12.47300272</v>
      </c>
      <c r="O62" s="18" t="n">
        <v>492.5715519</v>
      </c>
      <c r="P62" s="20" t="n">
        <v>17.55575261</v>
      </c>
      <c r="Q62" s="18" t="s">
        <v>182</v>
      </c>
      <c r="R62" s="20" t="s">
        <v>182</v>
      </c>
      <c r="S62" s="18" t="s">
        <v>182</v>
      </c>
      <c r="T62" s="20" t="s">
        <v>182</v>
      </c>
      <c r="U62" s="18" t="s">
        <v>182</v>
      </c>
      <c r="V62" s="20" t="s">
        <v>182</v>
      </c>
      <c r="W62" s="18" t="n">
        <v>508.37015916</v>
      </c>
      <c r="X62" s="20" t="n">
        <v>18.04799461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(300.0/B67*100)</f>
        <v/>
      </c>
      <c r="D67" s="19" t="n">
        <v>6671</v>
      </c>
      <c r="E67" s="18" t="n">
        <v>397.18848781</v>
      </c>
      <c r="F67" s="20" t="n">
        <v>2.82217666</v>
      </c>
      <c r="G67" s="18" t="n">
        <v>397.51355876</v>
      </c>
      <c r="H67" s="20" t="n">
        <v>4.27210815</v>
      </c>
      <c r="I67" s="18" t="n">
        <v>389.39841152</v>
      </c>
      <c r="J67" s="20" t="n">
        <v>6.33957487</v>
      </c>
      <c r="K67" s="18" t="n">
        <v>367.73507003</v>
      </c>
      <c r="L67" s="20" t="n">
        <v>10.50931357</v>
      </c>
      <c r="M67" s="18" t="n">
        <v>339.62956098</v>
      </c>
      <c r="N67" s="20" t="n">
        <v>15.36069554</v>
      </c>
      <c r="O67" s="18" t="n">
        <v>303.84785217</v>
      </c>
      <c r="P67" s="20" t="n">
        <v>8.663461910000001</v>
      </c>
      <c r="Q67" s="18" t="s">
        <v>182</v>
      </c>
      <c r="R67" s="20" t="s">
        <v>182</v>
      </c>
      <c r="S67" s="18" t="s">
        <v>182</v>
      </c>
      <c r="T67" s="20" t="s">
        <v>182</v>
      </c>
      <c r="U67" s="18" t="s">
        <v>182</v>
      </c>
      <c r="V67" s="20" t="s">
        <v>182</v>
      </c>
      <c r="W67" s="18" t="n">
        <v>343.44220562</v>
      </c>
      <c r="X67" s="20" t="n">
        <v>6.76336562</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509.23669062</v>
      </c>
      <c r="F70" s="20" t="n">
        <v>3.17089064</v>
      </c>
      <c r="G70" s="18" t="n">
        <v>497.04207136</v>
      </c>
      <c r="H70" s="20" t="n">
        <v>4.21067456</v>
      </c>
      <c r="I70" s="18" t="n">
        <v>488.69427238</v>
      </c>
      <c r="J70" s="20" t="n">
        <v>4.82452516</v>
      </c>
      <c r="K70" s="18" t="n">
        <v>480.49232333</v>
      </c>
      <c r="L70" s="20" t="n">
        <v>6.70839909</v>
      </c>
      <c r="M70" s="18" t="n">
        <v>481.38499774</v>
      </c>
      <c r="N70" s="20" t="n">
        <v>6.97009199</v>
      </c>
      <c r="O70" s="18" t="n">
        <v>454.95534387</v>
      </c>
      <c r="P70" s="20" t="n">
        <v>16.73197951</v>
      </c>
      <c r="Q70" s="18" t="s">
        <v>182</v>
      </c>
      <c r="R70" s="20" t="s">
        <v>182</v>
      </c>
      <c r="S70" s="18" t="s">
        <v>182</v>
      </c>
      <c r="T70" s="20" t="s">
        <v>182</v>
      </c>
      <c r="U70" s="18" t="s">
        <v>182</v>
      </c>
      <c r="V70" s="20" t="s">
        <v>182</v>
      </c>
      <c r="W70" s="18" t="n">
        <v>440.64911091</v>
      </c>
      <c r="X70" s="20" t="n">
        <v>7.82249324</v>
      </c>
    </row>
    <row r="71" spans="1:24">
      <c r="A71" s="15" t="s">
        <v>246</v>
      </c>
      <c r="B71" s="17" t="n">
        <v>6115</v>
      </c>
      <c r="C71" s="18">
        <f>(122.0/B71*100)</f>
        <v/>
      </c>
      <c r="D71" s="19" t="n">
        <v>5993</v>
      </c>
      <c r="E71" s="18" t="n">
        <v>558.81820592</v>
      </c>
      <c r="F71" s="20" t="n">
        <v>1.73236055</v>
      </c>
      <c r="G71" s="18" t="n">
        <v>561.0380513699999</v>
      </c>
      <c r="H71" s="20" t="n">
        <v>3.37906812</v>
      </c>
      <c r="I71" s="18" t="n">
        <v>569.50446191</v>
      </c>
      <c r="J71" s="20" t="n">
        <v>3.90687319</v>
      </c>
      <c r="K71" s="18" t="n">
        <v>590.37492932</v>
      </c>
      <c r="L71" s="20" t="n">
        <v>5.32305498</v>
      </c>
      <c r="M71" s="18" t="n">
        <v>597.83785676</v>
      </c>
      <c r="N71" s="20" t="n">
        <v>14.03977795</v>
      </c>
      <c r="O71" s="18" t="n">
        <v>478.19921099</v>
      </c>
      <c r="P71" s="20" t="n">
        <v>17.49214051</v>
      </c>
      <c r="Q71" s="18" t="s">
        <v>182</v>
      </c>
      <c r="R71" s="20" t="s">
        <v>182</v>
      </c>
      <c r="S71" s="18" t="s">
        <v>182</v>
      </c>
      <c r="T71" s="20" t="s">
        <v>182</v>
      </c>
      <c r="U71" s="18" t="s">
        <v>182</v>
      </c>
      <c r="V71" s="20" t="s">
        <v>182</v>
      </c>
      <c r="W71" s="18" t="n">
        <v>510.20980709</v>
      </c>
      <c r="X71" s="20" t="n">
        <v>11.62897349</v>
      </c>
    </row>
    <row r="72" spans="1:24">
      <c r="A72" s="15" t="s">
        <v>247</v>
      </c>
      <c r="B72" s="17" t="n">
        <v>7708</v>
      </c>
      <c r="C72" s="18">
        <f>(9.0/B72*100)</f>
        <v/>
      </c>
      <c r="D72" s="19" t="n">
        <v>7699</v>
      </c>
      <c r="E72" s="18" t="n">
        <v>545.73735748</v>
      </c>
      <c r="F72" s="20" t="n">
        <v>2.78409979</v>
      </c>
      <c r="G72" s="18" t="n">
        <v>549.59596691</v>
      </c>
      <c r="H72" s="20" t="n">
        <v>6.06865391</v>
      </c>
      <c r="I72" s="18" t="n">
        <v>536.3327094700001</v>
      </c>
      <c r="J72" s="20" t="n">
        <v>6.40274364</v>
      </c>
      <c r="K72" s="18" t="n">
        <v>523.88165582</v>
      </c>
      <c r="L72" s="20" t="n">
        <v>16.2156508</v>
      </c>
      <c r="M72" s="18" t="n">
        <v>482.16812854</v>
      </c>
      <c r="N72" s="20" t="n">
        <v>14.30548168</v>
      </c>
      <c r="O72" s="18" t="n">
        <v>397.26229727</v>
      </c>
      <c r="P72" s="20" t="n">
        <v>19.0006931</v>
      </c>
      <c r="Q72" s="18" t="s">
        <v>182</v>
      </c>
      <c r="R72" s="20" t="s">
        <v>182</v>
      </c>
      <c r="S72" s="18" t="s">
        <v>182</v>
      </c>
      <c r="T72" s="20" t="s">
        <v>182</v>
      </c>
      <c r="U72" s="18" t="s">
        <v>182</v>
      </c>
      <c r="V72" s="20" t="s">
        <v>182</v>
      </c>
      <c r="W72" s="18" t="n">
        <v>471.71499712</v>
      </c>
      <c r="X72" s="20" t="n">
        <v>19.43352046</v>
      </c>
    </row>
    <row r="73" spans="1:24">
      <c r="A73" s="15" t="s">
        <v>248</v>
      </c>
      <c r="B73" s="17" t="n">
        <v>8249</v>
      </c>
      <c r="C73" s="18">
        <f>(254.0/B73*100)</f>
        <v/>
      </c>
      <c r="D73" s="19" t="n">
        <v>7995</v>
      </c>
      <c r="E73" s="18" t="n">
        <v>417.00855785</v>
      </c>
      <c r="F73" s="20" t="n">
        <v>3.86641466</v>
      </c>
      <c r="G73" s="18" t="n">
        <v>430.60944107</v>
      </c>
      <c r="H73" s="20" t="n">
        <v>4.74112239</v>
      </c>
      <c r="I73" s="18" t="n">
        <v>417.92454976</v>
      </c>
      <c r="J73" s="20" t="n">
        <v>3.62164733</v>
      </c>
      <c r="K73" s="18" t="n">
        <v>405.78277803</v>
      </c>
      <c r="L73" s="20" t="n">
        <v>5.28624786</v>
      </c>
      <c r="M73" s="18" t="n">
        <v>395.76970907</v>
      </c>
      <c r="N73" s="20" t="n">
        <v>6.02554711</v>
      </c>
      <c r="O73" s="18" t="n">
        <v>373.56292305</v>
      </c>
      <c r="P73" s="20" t="n">
        <v>8.33863586</v>
      </c>
      <c r="Q73" s="18" t="s">
        <v>182</v>
      </c>
      <c r="R73" s="20" t="s">
        <v>182</v>
      </c>
      <c r="S73" s="18" t="s">
        <v>182</v>
      </c>
      <c r="T73" s="20" t="s">
        <v>182</v>
      </c>
      <c r="U73" s="18" t="s">
        <v>182</v>
      </c>
      <c r="V73" s="20" t="s">
        <v>182</v>
      </c>
      <c r="W73" s="18" t="n">
        <v>390.74812948</v>
      </c>
      <c r="X73" s="20" t="n">
        <v>11.03568605</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(298.0/B77*100)</f>
        <v/>
      </c>
      <c r="D77" s="19" t="n">
        <v>5764</v>
      </c>
      <c r="E77" s="18" t="n">
        <v>438.6081347</v>
      </c>
      <c r="F77" s="20" t="n">
        <v>2.82226979</v>
      </c>
      <c r="G77" s="18" t="n">
        <v>433.52837295</v>
      </c>
      <c r="H77" s="20" t="n">
        <v>6.4778521</v>
      </c>
      <c r="I77" s="18" t="n">
        <v>442.42385423</v>
      </c>
      <c r="J77" s="20" t="n">
        <v>7.9759738</v>
      </c>
      <c r="K77" s="18" t="n">
        <v>420.95788426</v>
      </c>
      <c r="L77" s="20" t="n">
        <v>7.63098165</v>
      </c>
      <c r="M77" s="18" t="n">
        <v>381.44761881</v>
      </c>
      <c r="N77" s="20" t="n">
        <v>7.21025926</v>
      </c>
      <c r="O77" s="18" t="n">
        <v>351.09429102</v>
      </c>
      <c r="P77" s="20" t="n">
        <v>14.79109672</v>
      </c>
      <c r="Q77" s="18" t="s">
        <v>182</v>
      </c>
      <c r="R77" s="20" t="s">
        <v>182</v>
      </c>
      <c r="S77" s="18" t="s">
        <v>182</v>
      </c>
      <c r="T77" s="20" t="s">
        <v>182</v>
      </c>
      <c r="U77" s="18" t="s">
        <v>182</v>
      </c>
      <c r="V77" s="20" t="s">
        <v>182</v>
      </c>
      <c r="W77" s="18" t="n">
        <v>368.21464299</v>
      </c>
      <c r="X77" s="20" t="n">
        <v>3.76169548</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342</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455.86884482</v>
      </c>
      <c r="F7" s="20" t="n">
        <v>3.86504602</v>
      </c>
      <c r="G7" s="18" t="n">
        <v>483.87901095</v>
      </c>
      <c r="H7" s="20" t="n">
        <v>3.72060707</v>
      </c>
      <c r="I7" s="18" t="n">
        <v>496.94990862</v>
      </c>
      <c r="J7" s="20" t="n">
        <v>3.0219116</v>
      </c>
      <c r="K7" s="18" t="n">
        <v>510.57270946</v>
      </c>
      <c r="L7" s="20" t="n">
        <v>2.49870971</v>
      </c>
      <c r="M7" s="18" t="n">
        <v>516.56301466</v>
      </c>
      <c r="N7" s="20" t="n">
        <v>3.28210339</v>
      </c>
      <c r="O7" s="18" t="n">
        <v>388.11866311</v>
      </c>
      <c r="P7" s="20" t="n">
        <v>15.08149247</v>
      </c>
      <c r="Q7" s="18" t="s">
        <v>182</v>
      </c>
      <c r="R7" s="20" t="s">
        <v>182</v>
      </c>
      <c r="S7" s="18" t="s">
        <v>182</v>
      </c>
      <c r="T7" s="20" t="s">
        <v>182</v>
      </c>
      <c r="U7" s="18" t="s">
        <v>182</v>
      </c>
      <c r="V7" s="20" t="s">
        <v>182</v>
      </c>
      <c r="W7" s="18" t="n">
        <v>464.66476735</v>
      </c>
      <c r="X7" s="20" t="n">
        <v>4.67131134</v>
      </c>
    </row>
    <row r="8" spans="1:24">
      <c r="A8" s="15" t="s">
        <v>183</v>
      </c>
      <c r="B8" s="17" t="n">
        <v>7007</v>
      </c>
      <c r="C8" s="18">
        <f>(206.0/B8*100)</f>
        <v/>
      </c>
      <c r="D8" s="19" t="n">
        <v>6801</v>
      </c>
      <c r="E8" s="18" t="n">
        <v>483.59565617</v>
      </c>
      <c r="F8" s="20" t="n">
        <v>4.30770055</v>
      </c>
      <c r="G8" s="18" t="n">
        <v>524.9414227</v>
      </c>
      <c r="H8" s="20" t="n">
        <v>3.20958083</v>
      </c>
      <c r="I8" s="18" t="n">
        <v>508.24188011</v>
      </c>
      <c r="J8" s="20" t="n">
        <v>4.12217779</v>
      </c>
      <c r="K8" s="18" t="n">
        <v>496.61539391</v>
      </c>
      <c r="L8" s="20" t="n">
        <v>5.19260336</v>
      </c>
      <c r="M8" s="18" t="n">
        <v>475.00331294</v>
      </c>
      <c r="N8" s="20" t="n">
        <v>7.67330145</v>
      </c>
      <c r="O8" s="18" t="n">
        <v>431.33135579</v>
      </c>
      <c r="P8" s="20" t="n">
        <v>28.63360248</v>
      </c>
      <c r="Q8" s="18" t="s">
        <v>182</v>
      </c>
      <c r="R8" s="20" t="s">
        <v>182</v>
      </c>
      <c r="S8" s="18" t="n">
        <v>301.63126691</v>
      </c>
      <c r="T8" s="20" t="n">
        <v>25.14921031</v>
      </c>
      <c r="U8" s="18" t="s">
        <v>182</v>
      </c>
      <c r="V8" s="20" t="s">
        <v>182</v>
      </c>
      <c r="W8" s="18" t="n">
        <v>427.41934916</v>
      </c>
      <c r="X8" s="20" t="n">
        <v>7.11099222</v>
      </c>
    </row>
    <row r="9" spans="1:24">
      <c r="A9" s="15" t="s">
        <v>184</v>
      </c>
      <c r="B9" s="17" t="n">
        <v>9651</v>
      </c>
      <c r="C9" s="18">
        <f>(603.0/B9*100)</f>
        <v/>
      </c>
      <c r="D9" s="19" t="n">
        <v>9048</v>
      </c>
      <c r="E9" s="18" t="n">
        <v>514.53519442</v>
      </c>
      <c r="F9" s="20" t="n">
        <v>3.26047315</v>
      </c>
      <c r="G9" s="18" t="n">
        <v>535.72802289</v>
      </c>
      <c r="H9" s="20" t="n">
        <v>3.36133274</v>
      </c>
      <c r="I9" s="18" t="n">
        <v>522.19003221</v>
      </c>
      <c r="J9" s="20" t="n">
        <v>3.45146804</v>
      </c>
      <c r="K9" s="18" t="n">
        <v>500.46988619</v>
      </c>
      <c r="L9" s="20" t="n">
        <v>5.24868649</v>
      </c>
      <c r="M9" s="18" t="n">
        <v>463.15184936</v>
      </c>
      <c r="N9" s="20" t="n">
        <v>5.79068385</v>
      </c>
      <c r="O9" s="18" t="n">
        <v>434.12804464</v>
      </c>
      <c r="P9" s="20" t="n">
        <v>42.04427122</v>
      </c>
      <c r="Q9" s="18" t="s">
        <v>182</v>
      </c>
      <c r="R9" s="20" t="s">
        <v>182</v>
      </c>
      <c r="S9" s="18" t="n">
        <v>357.98454354</v>
      </c>
      <c r="T9" s="20" t="n">
        <v>11.51846445</v>
      </c>
      <c r="U9" s="18" t="s">
        <v>182</v>
      </c>
      <c r="V9" s="20" t="s">
        <v>182</v>
      </c>
      <c r="W9" s="18" t="n">
        <v>434.76405937</v>
      </c>
      <c r="X9" s="20" t="n">
        <v>5.75069455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(143.0/B11*100)</f>
        <v/>
      </c>
      <c r="D11" s="19" t="n">
        <v>6910</v>
      </c>
      <c r="E11" s="18" t="n">
        <v>417.55585611</v>
      </c>
      <c r="F11" s="20" t="n">
        <v>3.82711168</v>
      </c>
      <c r="G11" s="18" t="n">
        <v>434.66128698</v>
      </c>
      <c r="H11" s="20" t="n">
        <v>3.74119558</v>
      </c>
      <c r="I11" s="18" t="n">
        <v>437.12498083</v>
      </c>
      <c r="J11" s="20" t="n">
        <v>3.3226821</v>
      </c>
      <c r="K11" s="18" t="n">
        <v>415.05016041</v>
      </c>
      <c r="L11" s="20" t="n">
        <v>4.27597278</v>
      </c>
      <c r="M11" s="18" t="n">
        <v>402.79879834</v>
      </c>
      <c r="N11" s="20" t="n">
        <v>6.37128379</v>
      </c>
      <c r="O11" s="18" t="n">
        <v>327.62067624</v>
      </c>
      <c r="P11" s="20" t="n">
        <v>23.85874784</v>
      </c>
      <c r="Q11" s="18" t="s">
        <v>182</v>
      </c>
      <c r="R11" s="20" t="s">
        <v>182</v>
      </c>
      <c r="S11" s="18" t="s">
        <v>182</v>
      </c>
      <c r="T11" s="20" t="s">
        <v>182</v>
      </c>
      <c r="U11" s="18" t="s">
        <v>182</v>
      </c>
      <c r="V11" s="20" t="s">
        <v>182</v>
      </c>
      <c r="W11" s="18" t="n">
        <v>393.74617193</v>
      </c>
      <c r="X11" s="20" t="n">
        <v>5.93670354</v>
      </c>
    </row>
    <row r="12" spans="1:24">
      <c r="A12" s="15" t="s">
        <v>187</v>
      </c>
      <c r="B12" s="17" t="n">
        <v>6894</v>
      </c>
      <c r="C12" s="18">
        <f>(128.0/B12*100)</f>
        <v/>
      </c>
      <c r="D12" s="19" t="n">
        <v>6766</v>
      </c>
      <c r="E12" s="18" t="n">
        <v>506.8495083</v>
      </c>
      <c r="F12" s="20" t="n">
        <v>2.85563382</v>
      </c>
      <c r="G12" s="18" t="n">
        <v>504.70481884</v>
      </c>
      <c r="H12" s="20" t="n">
        <v>4.1221076</v>
      </c>
      <c r="I12" s="18" t="n">
        <v>510.58454233</v>
      </c>
      <c r="J12" s="20" t="n">
        <v>4.46152203</v>
      </c>
      <c r="K12" s="18" t="n">
        <v>502.63941827</v>
      </c>
      <c r="L12" s="20" t="n">
        <v>4.03986951</v>
      </c>
      <c r="M12" s="18" t="n">
        <v>476.3139545</v>
      </c>
      <c r="N12" s="20" t="n">
        <v>3.60025403</v>
      </c>
      <c r="O12" s="18" t="n">
        <v>428.30653466</v>
      </c>
      <c r="P12" s="20" t="n">
        <v>25.45177241</v>
      </c>
      <c r="Q12" s="18" t="s">
        <v>182</v>
      </c>
      <c r="R12" s="20" t="s">
        <v>182</v>
      </c>
      <c r="S12" s="18" t="n">
        <v>340.98506961</v>
      </c>
      <c r="T12" s="20" t="n">
        <v>12.52444664</v>
      </c>
      <c r="U12" s="18" t="s">
        <v>182</v>
      </c>
      <c r="V12" s="20" t="s">
        <v>182</v>
      </c>
      <c r="W12" s="18" t="n">
        <v>426.71305122</v>
      </c>
      <c r="X12" s="20" t="n">
        <v>6.03662556</v>
      </c>
    </row>
    <row r="13" spans="1:24">
      <c r="A13" s="15" t="s">
        <v>188</v>
      </c>
      <c r="B13" s="17" t="n">
        <v>7161</v>
      </c>
      <c r="C13" s="18">
        <f>(341.0/B13*100)</f>
        <v/>
      </c>
      <c r="D13" s="19" t="n">
        <v>6820</v>
      </c>
      <c r="E13" s="18" t="n">
        <v>479.51192472</v>
      </c>
      <c r="F13" s="20" t="n">
        <v>6.91959236</v>
      </c>
      <c r="G13" s="18" t="n">
        <v>499.77409155</v>
      </c>
      <c r="H13" s="20" t="n">
        <v>5.15861192</v>
      </c>
      <c r="I13" s="18" t="n">
        <v>518.4161447</v>
      </c>
      <c r="J13" s="20" t="n">
        <v>3.41108182</v>
      </c>
      <c r="K13" s="18" t="n">
        <v>530.54963213</v>
      </c>
      <c r="L13" s="20" t="n">
        <v>2.70917076</v>
      </c>
      <c r="M13" s="18" t="n">
        <v>519.59837315</v>
      </c>
      <c r="N13" s="20" t="n">
        <v>3.40266375</v>
      </c>
      <c r="O13" s="18" t="n">
        <v>403.46505939</v>
      </c>
      <c r="P13" s="20" t="n">
        <v>16.7949963</v>
      </c>
      <c r="Q13" s="18" t="s">
        <v>182</v>
      </c>
      <c r="R13" s="20" t="s">
        <v>182</v>
      </c>
      <c r="S13" s="18" t="n">
        <v>447.51533769</v>
      </c>
      <c r="T13" s="20" t="n">
        <v>5.97365007</v>
      </c>
      <c r="U13" s="18" t="s">
        <v>182</v>
      </c>
      <c r="V13" s="20" t="s">
        <v>182</v>
      </c>
      <c r="W13" s="18" t="n">
        <v>449.54448478</v>
      </c>
      <c r="X13" s="20" t="n">
        <v>5.58264528</v>
      </c>
    </row>
    <row r="14" spans="1:24">
      <c r="A14" s="15" t="s">
        <v>189</v>
      </c>
      <c r="B14" s="17" t="n">
        <v>5587</v>
      </c>
      <c r="C14" s="18">
        <f>(201.0/B14*100)</f>
        <v/>
      </c>
      <c r="D14" s="19" t="n">
        <v>5386</v>
      </c>
      <c r="E14" s="18" t="n">
        <v>520.24033098</v>
      </c>
      <c r="F14" s="20" t="n">
        <v>2.83985155</v>
      </c>
      <c r="G14" s="18" t="n">
        <v>530.18130114</v>
      </c>
      <c r="H14" s="20" t="n">
        <v>3.04269069</v>
      </c>
      <c r="I14" s="18" t="n">
        <v>527.0698583</v>
      </c>
      <c r="J14" s="20" t="n">
        <v>3.15352798</v>
      </c>
      <c r="K14" s="18" t="n">
        <v>521.1945567499999</v>
      </c>
      <c r="L14" s="20" t="n">
        <v>4.50806445</v>
      </c>
      <c r="M14" s="18" t="n">
        <v>487.81104565</v>
      </c>
      <c r="N14" s="20" t="n">
        <v>5.27018219</v>
      </c>
      <c r="O14" s="18" t="n">
        <v>422.7798821</v>
      </c>
      <c r="P14" s="20" t="n">
        <v>14.90176457</v>
      </c>
      <c r="Q14" s="18" t="s">
        <v>182</v>
      </c>
      <c r="R14" s="20" t="s">
        <v>182</v>
      </c>
      <c r="S14" s="18" t="s">
        <v>182</v>
      </c>
      <c r="T14" s="20" t="s">
        <v>182</v>
      </c>
      <c r="U14" s="18" t="s">
        <v>182</v>
      </c>
      <c r="V14" s="20" t="s">
        <v>182</v>
      </c>
      <c r="W14" s="18" t="n">
        <v>471.93990388</v>
      </c>
      <c r="X14" s="20" t="n">
        <v>8.056878859999999</v>
      </c>
    </row>
    <row r="15" spans="1:24">
      <c r="A15" s="15" t="s">
        <v>190</v>
      </c>
      <c r="B15" s="17" t="n">
        <v>5882</v>
      </c>
      <c r="C15" s="18">
        <f>(167.0/B15*100)</f>
        <v/>
      </c>
      <c r="D15" s="19" t="n">
        <v>5715</v>
      </c>
      <c r="E15" s="18" t="n">
        <v>498.43716261</v>
      </c>
      <c r="F15" s="20" t="n">
        <v>4.09363367</v>
      </c>
      <c r="G15" s="18" t="n">
        <v>522.97474299</v>
      </c>
      <c r="H15" s="20" t="n">
        <v>2.70051501</v>
      </c>
      <c r="I15" s="18" t="n">
        <v>524.7366541</v>
      </c>
      <c r="J15" s="20" t="n">
        <v>3.0138119</v>
      </c>
      <c r="K15" s="18" t="n">
        <v>510.9198663</v>
      </c>
      <c r="L15" s="20" t="n">
        <v>4.09841769</v>
      </c>
      <c r="M15" s="18" t="n">
        <v>485.52011147</v>
      </c>
      <c r="N15" s="20" t="n">
        <v>6.18929586</v>
      </c>
      <c r="O15" s="18" t="n">
        <v>390.64671061</v>
      </c>
      <c r="P15" s="20" t="n">
        <v>25.21597104</v>
      </c>
      <c r="Q15" s="18" t="s">
        <v>182</v>
      </c>
      <c r="R15" s="20" t="s">
        <v>182</v>
      </c>
      <c r="S15" s="18" t="n">
        <v>368.85220715</v>
      </c>
      <c r="T15" s="20" t="n">
        <v>14.5875493</v>
      </c>
      <c r="U15" s="18" t="s">
        <v>182</v>
      </c>
      <c r="V15" s="20" t="s">
        <v>182</v>
      </c>
      <c r="W15" s="18" t="n">
        <v>468.0423135</v>
      </c>
      <c r="X15" s="20" t="n">
        <v>7.19171203</v>
      </c>
    </row>
    <row r="16" spans="1:24">
      <c r="A16" s="15" t="s">
        <v>191</v>
      </c>
      <c r="B16" s="17" t="n">
        <v>6108</v>
      </c>
      <c r="C16" s="18">
        <f>(274.0/B16*100)</f>
        <v/>
      </c>
      <c r="D16" s="19" t="n">
        <v>5834</v>
      </c>
      <c r="E16" s="18" t="n">
        <v>487.70911253</v>
      </c>
      <c r="F16" s="20" t="n">
        <v>3.67302349</v>
      </c>
      <c r="G16" s="18" t="n">
        <v>528.07855628</v>
      </c>
      <c r="H16" s="20" t="n">
        <v>2.75874532</v>
      </c>
      <c r="I16" s="18" t="n">
        <v>510.87987176</v>
      </c>
      <c r="J16" s="20" t="n">
        <v>3.25209978</v>
      </c>
      <c r="K16" s="18" t="n">
        <v>484.59291835</v>
      </c>
      <c r="L16" s="20" t="n">
        <v>6.19892497</v>
      </c>
      <c r="M16" s="18" t="n">
        <v>453.56178204</v>
      </c>
      <c r="N16" s="20" t="n">
        <v>7.18876643</v>
      </c>
      <c r="O16" s="18" t="n">
        <v>357.17090442</v>
      </c>
      <c r="P16" s="20" t="n">
        <v>17.03892866</v>
      </c>
      <c r="Q16" s="18" t="s">
        <v>182</v>
      </c>
      <c r="R16" s="20" t="s">
        <v>182</v>
      </c>
      <c r="S16" s="18" t="s">
        <v>182</v>
      </c>
      <c r="T16" s="20" t="s">
        <v>182</v>
      </c>
      <c r="U16" s="18" t="s">
        <v>182</v>
      </c>
      <c r="V16" s="20" t="s">
        <v>182</v>
      </c>
      <c r="W16" s="18" t="n">
        <v>413.96555738</v>
      </c>
      <c r="X16" s="20" t="n">
        <v>6.08417444</v>
      </c>
    </row>
    <row r="17" spans="1:24">
      <c r="A17" s="15" t="s">
        <v>192</v>
      </c>
      <c r="B17" s="17" t="n">
        <v>6504</v>
      </c>
      <c r="C17" s="18">
        <f>(810.0/B17*100)</f>
        <v/>
      </c>
      <c r="D17" s="19" t="n">
        <v>5694</v>
      </c>
      <c r="E17" s="18" t="n">
        <v>507.12932555</v>
      </c>
      <c r="F17" s="20" t="n">
        <v>3.73312181</v>
      </c>
      <c r="G17" s="18" t="n">
        <v>530.12809743</v>
      </c>
      <c r="H17" s="20" t="n">
        <v>2.93376987</v>
      </c>
      <c r="I17" s="18" t="n">
        <v>512.07522352</v>
      </c>
      <c r="J17" s="20" t="n">
        <v>4.50822576</v>
      </c>
      <c r="K17" s="18" t="n">
        <v>488.85764132</v>
      </c>
      <c r="L17" s="20" t="n">
        <v>7.02981276</v>
      </c>
      <c r="M17" s="18" t="n">
        <v>464.65996785</v>
      </c>
      <c r="N17" s="20" t="n">
        <v>10.1061714</v>
      </c>
      <c r="O17" s="18" t="s">
        <v>182</v>
      </c>
      <c r="P17" s="20" t="s">
        <v>182</v>
      </c>
      <c r="Q17" s="18" t="s">
        <v>182</v>
      </c>
      <c r="R17" s="20" t="s">
        <v>182</v>
      </c>
      <c r="S17" s="18" t="n">
        <v>362.96139732</v>
      </c>
      <c r="T17" s="20" t="n">
        <v>12.64520278</v>
      </c>
      <c r="U17" s="18" t="s">
        <v>182</v>
      </c>
      <c r="V17" s="20" t="s">
        <v>182</v>
      </c>
      <c r="W17" s="18" t="n">
        <v>448.77096076</v>
      </c>
      <c r="X17" s="20" t="n">
        <v>7.88291224</v>
      </c>
    </row>
    <row r="18" spans="1:24">
      <c r="A18" s="15" t="s">
        <v>193</v>
      </c>
      <c r="B18" s="17" t="n">
        <v>5532</v>
      </c>
      <c r="C18" s="18">
        <f>(40.0/B18*100)</f>
        <v/>
      </c>
      <c r="D18" s="19" t="n">
        <v>5492</v>
      </c>
      <c r="E18" s="18" t="n">
        <v>469.56666521</v>
      </c>
      <c r="F18" s="20" t="n">
        <v>3.57875879</v>
      </c>
      <c r="G18" s="18" t="n">
        <v>465.96622464</v>
      </c>
      <c r="H18" s="20" t="n">
        <v>4.70681034</v>
      </c>
      <c r="I18" s="18" t="n">
        <v>462.68183267</v>
      </c>
      <c r="J18" s="20" t="n">
        <v>4.61704865</v>
      </c>
      <c r="K18" s="18" t="n">
        <v>427.45220317</v>
      </c>
      <c r="L18" s="20" t="n">
        <v>6.44168202</v>
      </c>
      <c r="M18" s="18" t="n">
        <v>416.96065885</v>
      </c>
      <c r="N18" s="20" t="n">
        <v>6.61403766</v>
      </c>
      <c r="O18" s="18" t="n">
        <v>358.73236946</v>
      </c>
      <c r="P18" s="20" t="n">
        <v>16.39771243</v>
      </c>
      <c r="Q18" s="18" t="s">
        <v>182</v>
      </c>
      <c r="R18" s="20" t="s">
        <v>182</v>
      </c>
      <c r="S18" s="18" t="s">
        <v>182</v>
      </c>
      <c r="T18" s="20" t="s">
        <v>182</v>
      </c>
      <c r="U18" s="18" t="s">
        <v>182</v>
      </c>
      <c r="V18" s="20" t="s">
        <v>182</v>
      </c>
      <c r="W18" s="18" t="n">
        <v>399.11566228</v>
      </c>
      <c r="X18" s="20" t="n">
        <v>7.7208631</v>
      </c>
    </row>
    <row r="19" spans="1:24">
      <c r="A19" s="15" t="s">
        <v>194</v>
      </c>
      <c r="B19" s="17" t="n">
        <v>5658</v>
      </c>
      <c r="C19" s="18">
        <f>(192.0/B19*100)</f>
        <v/>
      </c>
      <c r="D19" s="19" t="n">
        <v>5466</v>
      </c>
      <c r="E19" s="18" t="n">
        <v>489.93870951</v>
      </c>
      <c r="F19" s="20" t="n">
        <v>3.61869392</v>
      </c>
      <c r="G19" s="18" t="n">
        <v>492.78045681</v>
      </c>
      <c r="H19" s="20" t="n">
        <v>3.82035999</v>
      </c>
      <c r="I19" s="18" t="n">
        <v>481.10593543</v>
      </c>
      <c r="J19" s="20" t="n">
        <v>3.10992415</v>
      </c>
      <c r="K19" s="18" t="n">
        <v>461.39388319</v>
      </c>
      <c r="L19" s="20" t="n">
        <v>5.63968238</v>
      </c>
      <c r="M19" s="18" t="n">
        <v>438.99500715</v>
      </c>
      <c r="N19" s="20" t="n">
        <v>6.60201587</v>
      </c>
      <c r="O19" s="18" t="n">
        <v>385.76858232</v>
      </c>
      <c r="P19" s="20" t="n">
        <v>18.33358349</v>
      </c>
      <c r="Q19" s="18" t="s">
        <v>182</v>
      </c>
      <c r="R19" s="20" t="s">
        <v>182</v>
      </c>
      <c r="S19" s="18" t="s">
        <v>182</v>
      </c>
      <c r="T19" s="20" t="s">
        <v>182</v>
      </c>
      <c r="U19" s="18" t="s">
        <v>182</v>
      </c>
      <c r="V19" s="20" t="s">
        <v>182</v>
      </c>
      <c r="W19" s="18" t="n">
        <v>410.20193274</v>
      </c>
      <c r="X19" s="20" t="n">
        <v>8.322162909999999</v>
      </c>
    </row>
    <row r="20" spans="1:24">
      <c r="A20" s="15" t="s">
        <v>195</v>
      </c>
      <c r="B20" s="17" t="n">
        <v>3371</v>
      </c>
      <c r="C20" s="18">
        <f>(81.0/B20*100)</f>
        <v/>
      </c>
      <c r="D20" s="19" t="n">
        <v>3290</v>
      </c>
      <c r="E20" s="18" t="n">
        <v>475.92303018</v>
      </c>
      <c r="F20" s="20" t="n">
        <v>5.02255858</v>
      </c>
      <c r="G20" s="18" t="n">
        <v>503.33989671</v>
      </c>
      <c r="H20" s="20" t="n">
        <v>3.06047978</v>
      </c>
      <c r="I20" s="18" t="n">
        <v>500.72852915</v>
      </c>
      <c r="J20" s="20" t="n">
        <v>3.58649028</v>
      </c>
      <c r="K20" s="18" t="n">
        <v>476.62350293</v>
      </c>
      <c r="L20" s="20" t="n">
        <v>5.06615136</v>
      </c>
      <c r="M20" s="18" t="n">
        <v>462.32994175</v>
      </c>
      <c r="N20" s="20" t="n">
        <v>7.45270274</v>
      </c>
      <c r="O20" s="18" t="s">
        <v>182</v>
      </c>
      <c r="P20" s="20" t="s">
        <v>182</v>
      </c>
      <c r="Q20" s="18" t="s">
        <v>182</v>
      </c>
      <c r="R20" s="20" t="s">
        <v>182</v>
      </c>
      <c r="S20" s="18" t="s">
        <v>182</v>
      </c>
      <c r="T20" s="20" t="s">
        <v>182</v>
      </c>
      <c r="U20" s="18" t="s">
        <v>182</v>
      </c>
      <c r="V20" s="20" t="s">
        <v>182</v>
      </c>
      <c r="W20" s="18" t="n">
        <v>438.93911567</v>
      </c>
      <c r="X20" s="20" t="n">
        <v>9.48800932</v>
      </c>
    </row>
    <row r="21" spans="1:24">
      <c r="A21" s="15" t="s">
        <v>196</v>
      </c>
      <c r="B21" s="17" t="n">
        <v>5741</v>
      </c>
      <c r="C21" s="18">
        <f>(91.0/B21*100)</f>
        <v/>
      </c>
      <c r="D21" s="19" t="n">
        <v>5650</v>
      </c>
      <c r="E21" s="18" t="n">
        <v>502.61088815</v>
      </c>
      <c r="F21" s="20" t="n">
        <v>2.35254117</v>
      </c>
      <c r="G21" s="18" t="n">
        <v>513.51386198</v>
      </c>
      <c r="H21" s="20" t="n">
        <v>2.6727726</v>
      </c>
      <c r="I21" s="18" t="n">
        <v>509.52568518</v>
      </c>
      <c r="J21" s="20" t="n">
        <v>3.33384374</v>
      </c>
      <c r="K21" s="18" t="n">
        <v>499.44866012</v>
      </c>
      <c r="L21" s="20" t="n">
        <v>5.50543285</v>
      </c>
      <c r="M21" s="18" t="n">
        <v>451.32285697</v>
      </c>
      <c r="N21" s="20" t="n">
        <v>9.057809110000001</v>
      </c>
      <c r="O21" s="18" t="n">
        <v>424.8487347</v>
      </c>
      <c r="P21" s="20" t="n">
        <v>29.04056888</v>
      </c>
      <c r="Q21" s="18" t="s">
        <v>182</v>
      </c>
      <c r="R21" s="20" t="s">
        <v>182</v>
      </c>
      <c r="S21" s="18" t="s">
        <v>182</v>
      </c>
      <c r="T21" s="20" t="s">
        <v>182</v>
      </c>
      <c r="U21" s="18" t="s">
        <v>182</v>
      </c>
      <c r="V21" s="20" t="s">
        <v>182</v>
      </c>
      <c r="W21" s="18" t="n">
        <v>458.87358623</v>
      </c>
      <c r="X21" s="20" t="n">
        <v>7.68575084</v>
      </c>
    </row>
    <row r="22" spans="1:24">
      <c r="A22" s="15" t="s">
        <v>197</v>
      </c>
      <c r="B22" s="17" t="n">
        <v>6598</v>
      </c>
      <c r="C22" s="18">
        <f>(103.0/B22*100)</f>
        <v/>
      </c>
      <c r="D22" s="19" t="n">
        <v>6495</v>
      </c>
      <c r="E22" s="18" t="n">
        <v>481.24465995</v>
      </c>
      <c r="F22" s="20" t="n">
        <v>6.14332896</v>
      </c>
      <c r="G22" s="18" t="n">
        <v>491.4082695</v>
      </c>
      <c r="H22" s="20" t="n">
        <v>4.40258884</v>
      </c>
      <c r="I22" s="18" t="n">
        <v>487.05509876</v>
      </c>
      <c r="J22" s="20" t="n">
        <v>4.88305034</v>
      </c>
      <c r="K22" s="18" t="n">
        <v>459.36646785</v>
      </c>
      <c r="L22" s="20" t="n">
        <v>6.17505866</v>
      </c>
      <c r="M22" s="18" t="n">
        <v>449.29305575</v>
      </c>
      <c r="N22" s="20" t="n">
        <v>8.79854813</v>
      </c>
      <c r="O22" s="18" t="n">
        <v>353.48150344</v>
      </c>
      <c r="P22" s="20" t="n">
        <v>10.04320883</v>
      </c>
      <c r="Q22" s="18" t="s">
        <v>182</v>
      </c>
      <c r="R22" s="20" t="s">
        <v>182</v>
      </c>
      <c r="S22" s="18" t="n">
        <v>465.3184081</v>
      </c>
      <c r="T22" s="20" t="n">
        <v>9.52311205</v>
      </c>
      <c r="U22" s="18" t="s">
        <v>182</v>
      </c>
      <c r="V22" s="20" t="s">
        <v>182</v>
      </c>
      <c r="W22" s="18" t="n">
        <v>395.2239647</v>
      </c>
      <c r="X22" s="20" t="n">
        <v>7.64405453</v>
      </c>
    </row>
    <row r="23" spans="1:24">
      <c r="A23" s="15" t="s">
        <v>198</v>
      </c>
      <c r="B23" s="17" t="n">
        <v>11583</v>
      </c>
      <c r="C23" s="18">
        <f>(535.0/B23*100)</f>
        <v/>
      </c>
      <c r="D23" s="19" t="n">
        <v>11048</v>
      </c>
      <c r="E23" s="18" t="n">
        <v>498.10922534</v>
      </c>
      <c r="F23" s="20" t="n">
        <v>3.25708</v>
      </c>
      <c r="G23" s="18" t="n">
        <v>501.21217677</v>
      </c>
      <c r="H23" s="20" t="n">
        <v>4.08486854</v>
      </c>
      <c r="I23" s="18" t="n">
        <v>505.05660628</v>
      </c>
      <c r="J23" s="20" t="n">
        <v>4.2049696</v>
      </c>
      <c r="K23" s="18" t="n">
        <v>485.40364183</v>
      </c>
      <c r="L23" s="20" t="n">
        <v>4.95583082</v>
      </c>
      <c r="M23" s="18" t="n">
        <v>465.76828959</v>
      </c>
      <c r="N23" s="20" t="n">
        <v>7.50910114</v>
      </c>
      <c r="O23" s="18" t="n">
        <v>458.71026959</v>
      </c>
      <c r="P23" s="20" t="n">
        <v>19.55759787</v>
      </c>
      <c r="Q23" s="18" t="s">
        <v>182</v>
      </c>
      <c r="R23" s="20" t="s">
        <v>182</v>
      </c>
      <c r="S23" s="18" t="s">
        <v>182</v>
      </c>
      <c r="T23" s="20" t="s">
        <v>182</v>
      </c>
      <c r="U23" s="18" t="s">
        <v>182</v>
      </c>
      <c r="V23" s="20" t="s">
        <v>182</v>
      </c>
      <c r="W23" s="18" t="n">
        <v>441.2357511</v>
      </c>
      <c r="X23" s="20" t="n">
        <v>5.95914982</v>
      </c>
    </row>
    <row r="24" spans="1:24">
      <c r="A24" s="15" t="s">
        <v>199</v>
      </c>
      <c r="B24" s="17" t="n">
        <v>6647</v>
      </c>
      <c r="C24" s="18">
        <f>(27.0/B24*100)</f>
        <v/>
      </c>
      <c r="D24" s="19" t="n">
        <v>6620</v>
      </c>
      <c r="E24" s="18" t="n">
        <v>529.81896225</v>
      </c>
      <c r="F24" s="20" t="n">
        <v>2.88296822</v>
      </c>
      <c r="G24" s="18" t="n">
        <v>552.14771587</v>
      </c>
      <c r="H24" s="20" t="n">
        <v>5.09015852</v>
      </c>
      <c r="I24" s="18" t="n">
        <v>555.15050215</v>
      </c>
      <c r="J24" s="20" t="n">
        <v>4.86921512</v>
      </c>
      <c r="K24" s="18" t="n">
        <v>535.13895331</v>
      </c>
      <c r="L24" s="20" t="n">
        <v>14.56558965</v>
      </c>
      <c r="M24" s="18" t="n">
        <v>499.41401843</v>
      </c>
      <c r="N24" s="20" t="n">
        <v>15.92170849</v>
      </c>
      <c r="O24" s="18" t="n">
        <v>437.355754</v>
      </c>
      <c r="P24" s="20" t="n">
        <v>17.09724105</v>
      </c>
      <c r="Q24" s="18" t="s">
        <v>182</v>
      </c>
      <c r="R24" s="20" t="s">
        <v>182</v>
      </c>
      <c r="S24" s="18" t="s">
        <v>182</v>
      </c>
      <c r="T24" s="20" t="s">
        <v>182</v>
      </c>
      <c r="U24" s="18" t="s">
        <v>182</v>
      </c>
      <c r="V24" s="20" t="s">
        <v>182</v>
      </c>
      <c r="W24" s="18" t="n">
        <v>463.00860741</v>
      </c>
      <c r="X24" s="20" t="n">
        <v>11.69558707</v>
      </c>
    </row>
    <row r="25" spans="1:24">
      <c r="A25" s="15" t="s">
        <v>200</v>
      </c>
      <c r="B25" s="17" t="n">
        <v>5581</v>
      </c>
      <c r="C25" s="18">
        <f>(28.0/B25*100)</f>
        <v/>
      </c>
      <c r="D25" s="19" t="n">
        <v>5553</v>
      </c>
      <c r="E25" s="18" t="n">
        <v>525.5643879100001</v>
      </c>
      <c r="F25" s="20" t="n">
        <v>3.70136444</v>
      </c>
      <c r="G25" s="18" t="n">
        <v>526.19914128</v>
      </c>
      <c r="H25" s="20" t="n">
        <v>5.16948579</v>
      </c>
      <c r="I25" s="18" t="n">
        <v>518.49290602</v>
      </c>
      <c r="J25" s="20" t="n">
        <v>6.98715921</v>
      </c>
      <c r="K25" s="18" t="n">
        <v>529.66658743</v>
      </c>
      <c r="L25" s="20" t="n">
        <v>18.50675151</v>
      </c>
      <c r="M25" s="18" t="n">
        <v>503.92465321</v>
      </c>
      <c r="N25" s="20" t="n">
        <v>36.67210813</v>
      </c>
      <c r="O25" s="18" t="n">
        <v>392.05635972</v>
      </c>
      <c r="P25" s="20" t="n">
        <v>35.90323828</v>
      </c>
      <c r="Q25" s="18" t="s">
        <v>182</v>
      </c>
      <c r="R25" s="20" t="s">
        <v>182</v>
      </c>
      <c r="S25" s="18" t="s">
        <v>182</v>
      </c>
      <c r="T25" s="20" t="s">
        <v>182</v>
      </c>
      <c r="U25" s="18" t="s">
        <v>182</v>
      </c>
      <c r="V25" s="20" t="s">
        <v>182</v>
      </c>
      <c r="W25" s="18" t="n">
        <v>491.59312536</v>
      </c>
      <c r="X25" s="20" t="n">
        <v>19.44731927</v>
      </c>
    </row>
    <row r="26" spans="1:24">
      <c r="A26" s="15" t="s">
        <v>201</v>
      </c>
      <c r="B26" s="17" t="n">
        <v>4869</v>
      </c>
      <c r="C26" s="18">
        <f>(108.0/B26*100)</f>
        <v/>
      </c>
      <c r="D26" s="19" t="n">
        <v>4761</v>
      </c>
      <c r="E26" s="18" t="n">
        <v>485.90635535</v>
      </c>
      <c r="F26" s="20" t="n">
        <v>3.56239099</v>
      </c>
      <c r="G26" s="18" t="n">
        <v>487.89159809</v>
      </c>
      <c r="H26" s="20" t="n">
        <v>3.12320981</v>
      </c>
      <c r="I26" s="18" t="n">
        <v>486.10585279</v>
      </c>
      <c r="J26" s="20" t="n">
        <v>3.35873632</v>
      </c>
      <c r="K26" s="18" t="n">
        <v>478.06855937</v>
      </c>
      <c r="L26" s="20" t="n">
        <v>3.48960962</v>
      </c>
      <c r="M26" s="18" t="n">
        <v>478.31554086</v>
      </c>
      <c r="N26" s="20" t="n">
        <v>5.20981334</v>
      </c>
      <c r="O26" s="18" t="s">
        <v>182</v>
      </c>
      <c r="P26" s="20" t="s">
        <v>182</v>
      </c>
      <c r="Q26" s="18" t="s">
        <v>182</v>
      </c>
      <c r="R26" s="20" t="s">
        <v>182</v>
      </c>
      <c r="S26" s="18" t="s">
        <v>182</v>
      </c>
      <c r="T26" s="20" t="s">
        <v>182</v>
      </c>
      <c r="U26" s="18" t="s">
        <v>182</v>
      </c>
      <c r="V26" s="20" t="s">
        <v>182</v>
      </c>
      <c r="W26" s="18" t="n">
        <v>440.39768935</v>
      </c>
      <c r="X26" s="20" t="n">
        <v>9.04136276</v>
      </c>
    </row>
    <row r="27" spans="1:24">
      <c r="A27" s="15" t="s">
        <v>202</v>
      </c>
      <c r="B27" s="17" t="n">
        <v>5299</v>
      </c>
      <c r="C27" s="18">
        <f>(207.0/B27*100)</f>
        <v/>
      </c>
      <c r="D27" s="19" t="n">
        <v>5092</v>
      </c>
      <c r="E27" s="18" t="n">
        <v>496.29074472</v>
      </c>
      <c r="F27" s="20" t="n">
        <v>2.47841148</v>
      </c>
      <c r="G27" s="18" t="n">
        <v>509.39337544</v>
      </c>
      <c r="H27" s="20" t="n">
        <v>2.93547809</v>
      </c>
      <c r="I27" s="18" t="n">
        <v>489.56560436</v>
      </c>
      <c r="J27" s="20" t="n">
        <v>3.09041428</v>
      </c>
      <c r="K27" s="18" t="n">
        <v>479.87501015</v>
      </c>
      <c r="L27" s="20" t="n">
        <v>5.15959699</v>
      </c>
      <c r="M27" s="18" t="n">
        <v>450.21596197</v>
      </c>
      <c r="N27" s="20" t="n">
        <v>6.47275036</v>
      </c>
      <c r="O27" s="18" t="n">
        <v>433.74807221</v>
      </c>
      <c r="P27" s="20" t="n">
        <v>14.3856779</v>
      </c>
      <c r="Q27" s="18" t="s">
        <v>182</v>
      </c>
      <c r="R27" s="20" t="s">
        <v>182</v>
      </c>
      <c r="S27" s="18" t="s">
        <v>182</v>
      </c>
      <c r="T27" s="20" t="s">
        <v>182</v>
      </c>
      <c r="U27" s="18" t="s">
        <v>182</v>
      </c>
      <c r="V27" s="20" t="s">
        <v>182</v>
      </c>
      <c r="W27" s="18" t="n">
        <v>428.47989561</v>
      </c>
      <c r="X27" s="20" t="n">
        <v>3.93768562</v>
      </c>
    </row>
    <row r="28" spans="1:24">
      <c r="A28" s="15" t="s">
        <v>203</v>
      </c>
      <c r="B28" s="17" t="n">
        <v>7568</v>
      </c>
      <c r="C28" s="18">
        <f>(141.0/B28*100)</f>
        <v/>
      </c>
      <c r="D28" s="19" t="n">
        <v>7427</v>
      </c>
      <c r="E28" s="18" t="n">
        <v>403.51759572</v>
      </c>
      <c r="F28" s="20" t="n">
        <v>2.80846709</v>
      </c>
      <c r="G28" s="18" t="n">
        <v>414.52713855</v>
      </c>
      <c r="H28" s="20" t="n">
        <v>3.28505248</v>
      </c>
      <c r="I28" s="18" t="n">
        <v>424.68102451</v>
      </c>
      <c r="J28" s="20" t="n">
        <v>3.44925345</v>
      </c>
      <c r="K28" s="18" t="n">
        <v>416.0415932</v>
      </c>
      <c r="L28" s="20" t="n">
        <v>4.42847523</v>
      </c>
      <c r="M28" s="18" t="n">
        <v>410.39534364</v>
      </c>
      <c r="N28" s="20" t="n">
        <v>8.89091691</v>
      </c>
      <c r="O28" s="18" t="n">
        <v>331.61953229</v>
      </c>
      <c r="P28" s="20" t="n">
        <v>9.41278149</v>
      </c>
      <c r="Q28" s="18" t="s">
        <v>182</v>
      </c>
      <c r="R28" s="20" t="s">
        <v>182</v>
      </c>
      <c r="S28" s="18" t="s">
        <v>182</v>
      </c>
      <c r="T28" s="20" t="s">
        <v>182</v>
      </c>
      <c r="U28" s="18" t="s">
        <v>182</v>
      </c>
      <c r="V28" s="20" t="s">
        <v>182</v>
      </c>
      <c r="W28" s="18" t="n">
        <v>377.75995097</v>
      </c>
      <c r="X28" s="20" t="n">
        <v>6.41847169</v>
      </c>
    </row>
    <row r="29" spans="1:24">
      <c r="A29" s="15" t="s">
        <v>204</v>
      </c>
      <c r="B29" s="17" t="n">
        <v>5385</v>
      </c>
      <c r="C29" s="18">
        <f>(37.0/B29*100)</f>
        <v/>
      </c>
      <c r="D29" s="19" t="n">
        <v>5348</v>
      </c>
      <c r="E29" s="18" t="n">
        <v>492.97583613</v>
      </c>
      <c r="F29" s="20" t="n">
        <v>6.13513542</v>
      </c>
      <c r="G29" s="18" t="n">
        <v>528.14359853</v>
      </c>
      <c r="H29" s="20" t="n">
        <v>5.12990578</v>
      </c>
      <c r="I29" s="18" t="n">
        <v>529.47804992</v>
      </c>
      <c r="J29" s="20" t="n">
        <v>2.71562056</v>
      </c>
      <c r="K29" s="18" t="n">
        <v>517.40511742</v>
      </c>
      <c r="L29" s="20" t="n">
        <v>3.48042992</v>
      </c>
      <c r="M29" s="18" t="n">
        <v>504.99461762</v>
      </c>
      <c r="N29" s="20" t="n">
        <v>5.49721628</v>
      </c>
      <c r="O29" s="18" t="n">
        <v>388.67614524</v>
      </c>
      <c r="P29" s="20" t="n">
        <v>42.43001082</v>
      </c>
      <c r="Q29" s="18" t="s">
        <v>182</v>
      </c>
      <c r="R29" s="20" t="s">
        <v>182</v>
      </c>
      <c r="S29" s="18" t="n">
        <v>335.3902018</v>
      </c>
      <c r="T29" s="20" t="n">
        <v>12.1685767</v>
      </c>
      <c r="U29" s="18" t="s">
        <v>182</v>
      </c>
      <c r="V29" s="20" t="s">
        <v>182</v>
      </c>
      <c r="W29" s="18" t="n">
        <v>435.86184094</v>
      </c>
      <c r="X29" s="20" t="n">
        <v>11.81505613</v>
      </c>
    </row>
    <row r="30" spans="1:24">
      <c r="A30" s="15" t="s">
        <v>205</v>
      </c>
      <c r="B30" s="17" t="n">
        <v>4520</v>
      </c>
      <c r="C30" s="18">
        <f>(618.0/B30*100)</f>
        <v/>
      </c>
      <c r="D30" s="19" t="n">
        <v>3902</v>
      </c>
      <c r="E30" s="18" t="n">
        <v>496.92804012</v>
      </c>
      <c r="F30" s="20" t="n">
        <v>5.9298071</v>
      </c>
      <c r="G30" s="18" t="n">
        <v>508.84415116</v>
      </c>
      <c r="H30" s="20" t="n">
        <v>4.52176922</v>
      </c>
      <c r="I30" s="18" t="n">
        <v>507.626661</v>
      </c>
      <c r="J30" s="20" t="n">
        <v>3.50589066</v>
      </c>
      <c r="K30" s="18" t="n">
        <v>497.45232445</v>
      </c>
      <c r="L30" s="20" t="n">
        <v>4.16198865</v>
      </c>
      <c r="M30" s="18" t="n">
        <v>492.45118103</v>
      </c>
      <c r="N30" s="20" t="n">
        <v>5.77039879</v>
      </c>
      <c r="O30" s="18" t="n">
        <v>416.62079913</v>
      </c>
      <c r="P30" s="20" t="n">
        <v>23.35845308</v>
      </c>
      <c r="Q30" s="18" t="s">
        <v>182</v>
      </c>
      <c r="R30" s="20" t="s">
        <v>182</v>
      </c>
      <c r="S30" s="18" t="s">
        <v>182</v>
      </c>
      <c r="T30" s="20" t="s">
        <v>182</v>
      </c>
      <c r="U30" s="18" t="s">
        <v>182</v>
      </c>
      <c r="V30" s="20" t="s">
        <v>182</v>
      </c>
      <c r="W30" s="18" t="n">
        <v>431.66487186</v>
      </c>
      <c r="X30" s="20" t="n">
        <v>5.79959087</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(18.0/B32*100)</f>
        <v/>
      </c>
      <c r="D32" s="19" t="n">
        <v>4460</v>
      </c>
      <c r="E32" s="18" t="n">
        <v>513.38877998</v>
      </c>
      <c r="F32" s="20" t="n">
        <v>3.35617569</v>
      </c>
      <c r="G32" s="18" t="n">
        <v>513.79624343</v>
      </c>
      <c r="H32" s="20" t="n">
        <v>3.92056509</v>
      </c>
      <c r="I32" s="18" t="n">
        <v>512.65100982</v>
      </c>
      <c r="J32" s="20" t="n">
        <v>3.30236583</v>
      </c>
      <c r="K32" s="18" t="n">
        <v>487.67127451</v>
      </c>
      <c r="L32" s="20" t="n">
        <v>4.97267134</v>
      </c>
      <c r="M32" s="18" t="n">
        <v>466.34384181</v>
      </c>
      <c r="N32" s="20" t="n">
        <v>4.92514159</v>
      </c>
      <c r="O32" s="18" t="n">
        <v>459.37468581</v>
      </c>
      <c r="P32" s="20" t="n">
        <v>28.13902873</v>
      </c>
      <c r="Q32" s="18" t="s">
        <v>182</v>
      </c>
      <c r="R32" s="20" t="s">
        <v>182</v>
      </c>
      <c r="S32" s="18" t="s">
        <v>182</v>
      </c>
      <c r="T32" s="20" t="s">
        <v>182</v>
      </c>
      <c r="U32" s="18" t="s">
        <v>182</v>
      </c>
      <c r="V32" s="20" t="s">
        <v>182</v>
      </c>
      <c r="W32" s="18" t="n">
        <v>436.95753481</v>
      </c>
      <c r="X32" s="20" t="n">
        <v>9.634055119999999</v>
      </c>
    </row>
    <row r="33" spans="1:24">
      <c r="A33" s="15" t="s">
        <v>208</v>
      </c>
      <c r="B33" s="17" t="n">
        <v>7325</v>
      </c>
      <c r="C33" s="18">
        <f>(254.0/B33*100)</f>
        <v/>
      </c>
      <c r="D33" s="19" t="n">
        <v>7071</v>
      </c>
      <c r="E33" s="18" t="n">
        <v>503.94772379</v>
      </c>
      <c r="F33" s="20" t="n">
        <v>3.7639778</v>
      </c>
      <c r="G33" s="18" t="n">
        <v>509.1861383</v>
      </c>
      <c r="H33" s="20" t="n">
        <v>3.67214101</v>
      </c>
      <c r="I33" s="18" t="n">
        <v>491.24963949</v>
      </c>
      <c r="J33" s="20" t="n">
        <v>3.98384363</v>
      </c>
      <c r="K33" s="18" t="n">
        <v>471.05917873</v>
      </c>
      <c r="L33" s="20" t="n">
        <v>5.26819133</v>
      </c>
      <c r="M33" s="18" t="n">
        <v>442.58409439</v>
      </c>
      <c r="N33" s="20" t="n">
        <v>6.8628747</v>
      </c>
      <c r="O33" s="18" t="n">
        <v>385.2957023</v>
      </c>
      <c r="P33" s="20" t="n">
        <v>29.52119482</v>
      </c>
      <c r="Q33" s="18" t="s">
        <v>182</v>
      </c>
      <c r="R33" s="20" t="s">
        <v>182</v>
      </c>
      <c r="S33" s="18" t="s">
        <v>182</v>
      </c>
      <c r="T33" s="20" t="s">
        <v>182</v>
      </c>
      <c r="U33" s="18" t="s">
        <v>182</v>
      </c>
      <c r="V33" s="20" t="s">
        <v>182</v>
      </c>
      <c r="W33" s="18" t="n">
        <v>431.4720368</v>
      </c>
      <c r="X33" s="20" t="n">
        <v>8.20135011</v>
      </c>
    </row>
    <row r="34" spans="1:24">
      <c r="A34" s="15" t="s">
        <v>209</v>
      </c>
      <c r="B34" s="17" t="n">
        <v>6350</v>
      </c>
      <c r="C34" s="18">
        <f>(94.0/B34*100)</f>
        <v/>
      </c>
      <c r="D34" s="19" t="n">
        <v>6256</v>
      </c>
      <c r="E34" s="18" t="n">
        <v>474.64791201</v>
      </c>
      <c r="F34" s="20" t="n">
        <v>3.59240585</v>
      </c>
      <c r="G34" s="18" t="n">
        <v>492.16715565</v>
      </c>
      <c r="H34" s="20" t="n">
        <v>3.53495524</v>
      </c>
      <c r="I34" s="18" t="n">
        <v>497.24901661</v>
      </c>
      <c r="J34" s="20" t="n">
        <v>3.4312825</v>
      </c>
      <c r="K34" s="18" t="n">
        <v>490.65522613</v>
      </c>
      <c r="L34" s="20" t="n">
        <v>4.12780848</v>
      </c>
      <c r="M34" s="18" t="n">
        <v>454.70102531</v>
      </c>
      <c r="N34" s="20" t="n">
        <v>5.13327695</v>
      </c>
      <c r="O34" s="18" t="n">
        <v>379.07328183</v>
      </c>
      <c r="P34" s="20" t="n">
        <v>14.0777645</v>
      </c>
      <c r="Q34" s="18" t="s">
        <v>182</v>
      </c>
      <c r="R34" s="20" t="s">
        <v>182</v>
      </c>
      <c r="S34" s="18" t="n">
        <v>336.51078337</v>
      </c>
      <c r="T34" s="20" t="n">
        <v>12.24828707</v>
      </c>
      <c r="U34" s="18" t="s">
        <v>182</v>
      </c>
      <c r="V34" s="20" t="s">
        <v>182</v>
      </c>
      <c r="W34" s="18" t="n">
        <v>415.16199946</v>
      </c>
      <c r="X34" s="20" t="n">
        <v>8.68732071</v>
      </c>
    </row>
    <row r="35" spans="1:24">
      <c r="A35" s="15" t="s">
        <v>210</v>
      </c>
      <c r="B35" s="17" t="n">
        <v>6406</v>
      </c>
      <c r="C35" s="18">
        <f>(85.0/B35*100)</f>
        <v/>
      </c>
      <c r="D35" s="19" t="n">
        <v>6321</v>
      </c>
      <c r="E35" s="18" t="n">
        <v>510.12253503</v>
      </c>
      <c r="F35" s="20" t="n">
        <v>2.70398585</v>
      </c>
      <c r="G35" s="18" t="n">
        <v>523.49217918</v>
      </c>
      <c r="H35" s="20" t="n">
        <v>3.29975908</v>
      </c>
      <c r="I35" s="18" t="n">
        <v>521.7151813200001</v>
      </c>
      <c r="J35" s="20" t="n">
        <v>2.81350499</v>
      </c>
      <c r="K35" s="18" t="n">
        <v>508.95249245</v>
      </c>
      <c r="L35" s="20" t="n">
        <v>4.10348891</v>
      </c>
      <c r="M35" s="18" t="n">
        <v>472.60259185</v>
      </c>
      <c r="N35" s="20" t="n">
        <v>7.0638183</v>
      </c>
      <c r="O35" s="18" t="n">
        <v>456.28947541</v>
      </c>
      <c r="P35" s="20" t="n">
        <v>18.93491365</v>
      </c>
      <c r="Q35" s="18" t="s">
        <v>182</v>
      </c>
      <c r="R35" s="20" t="s">
        <v>182</v>
      </c>
      <c r="S35" s="18" t="n">
        <v>349.78970242</v>
      </c>
      <c r="T35" s="20" t="n">
        <v>6.90672373</v>
      </c>
      <c r="U35" s="18" t="s">
        <v>182</v>
      </c>
      <c r="V35" s="20" t="s">
        <v>182</v>
      </c>
      <c r="W35" s="18" t="n">
        <v>454.37633235</v>
      </c>
      <c r="X35" s="20" t="n">
        <v>6.14796191</v>
      </c>
    </row>
    <row r="36" spans="1:24">
      <c r="A36" s="15" t="s">
        <v>211</v>
      </c>
      <c r="B36" s="17" t="n">
        <v>6736</v>
      </c>
      <c r="C36" s="18">
        <f>(67.0/B36*100)</f>
        <v/>
      </c>
      <c r="D36" s="19" t="n">
        <v>6669</v>
      </c>
      <c r="E36" s="18" t="n">
        <v>476.82953174</v>
      </c>
      <c r="F36" s="20" t="n">
        <v>3.62926167</v>
      </c>
      <c r="G36" s="18" t="n">
        <v>494.85604664</v>
      </c>
      <c r="H36" s="20" t="n">
        <v>3.30027642</v>
      </c>
      <c r="I36" s="18" t="n">
        <v>500.82668843</v>
      </c>
      <c r="J36" s="20" t="n">
        <v>2.89684408</v>
      </c>
      <c r="K36" s="18" t="n">
        <v>487.58281394</v>
      </c>
      <c r="L36" s="20" t="n">
        <v>4.86632185</v>
      </c>
      <c r="M36" s="18" t="n">
        <v>460.65593319</v>
      </c>
      <c r="N36" s="20" t="n">
        <v>9.33336879</v>
      </c>
      <c r="O36" s="18" t="n">
        <v>415.69116087</v>
      </c>
      <c r="P36" s="20" t="n">
        <v>19.29217902</v>
      </c>
      <c r="Q36" s="18" t="s">
        <v>182</v>
      </c>
      <c r="R36" s="20" t="s">
        <v>182</v>
      </c>
      <c r="S36" s="18" t="s">
        <v>182</v>
      </c>
      <c r="T36" s="20" t="s">
        <v>182</v>
      </c>
      <c r="U36" s="18" t="s">
        <v>182</v>
      </c>
      <c r="V36" s="20" t="s">
        <v>182</v>
      </c>
      <c r="W36" s="18" t="n">
        <v>437.83210163</v>
      </c>
      <c r="X36" s="20" t="n">
        <v>6.31299859</v>
      </c>
    </row>
    <row r="37" spans="1:24">
      <c r="A37" s="15" t="s">
        <v>212</v>
      </c>
      <c r="B37" s="17" t="n">
        <v>5458</v>
      </c>
      <c r="C37" s="18">
        <f>(306.0/B37*100)</f>
        <v/>
      </c>
      <c r="D37" s="19" t="n">
        <v>5152</v>
      </c>
      <c r="E37" s="18" t="n">
        <v>469.05915717</v>
      </c>
      <c r="F37" s="20" t="n">
        <v>6.40204418</v>
      </c>
      <c r="G37" s="18" t="n">
        <v>494.23763661</v>
      </c>
      <c r="H37" s="20" t="n">
        <v>6.41007867</v>
      </c>
      <c r="I37" s="18" t="n">
        <v>507.12241569</v>
      </c>
      <c r="J37" s="20" t="n">
        <v>3.65546008</v>
      </c>
      <c r="K37" s="18" t="n">
        <v>507.16303475</v>
      </c>
      <c r="L37" s="20" t="n">
        <v>4.23421167</v>
      </c>
      <c r="M37" s="18" t="n">
        <v>503.54378654</v>
      </c>
      <c r="N37" s="20" t="n">
        <v>4.60626812</v>
      </c>
      <c r="O37" s="18" t="n">
        <v>389.21190398</v>
      </c>
      <c r="P37" s="20" t="n">
        <v>22.35314496</v>
      </c>
      <c r="Q37" s="18" t="s">
        <v>182</v>
      </c>
      <c r="R37" s="20" t="s">
        <v>182</v>
      </c>
      <c r="S37" s="18" t="s">
        <v>182</v>
      </c>
      <c r="T37" s="20" t="s">
        <v>182</v>
      </c>
      <c r="U37" s="18" t="s">
        <v>182</v>
      </c>
      <c r="V37" s="20" t="s">
        <v>182</v>
      </c>
      <c r="W37" s="18" t="n">
        <v>429.54848445</v>
      </c>
      <c r="X37" s="20" t="n">
        <v>5.68946267</v>
      </c>
    </row>
    <row r="38" spans="1:24">
      <c r="A38" s="15" t="s">
        <v>213</v>
      </c>
      <c r="B38" s="17" t="n">
        <v>5860</v>
      </c>
      <c r="C38" s="18">
        <f>(75.0/B38*100)</f>
        <v/>
      </c>
      <c r="D38" s="19" t="n">
        <v>5785</v>
      </c>
      <c r="E38" s="18" t="n">
        <v>509.8631982</v>
      </c>
      <c r="F38" s="20" t="n">
        <v>3.8077036</v>
      </c>
      <c r="G38" s="18" t="n">
        <v>542.07127178</v>
      </c>
      <c r="H38" s="20" t="n">
        <v>3.64072382</v>
      </c>
      <c r="I38" s="18" t="n">
        <v>532.14167477</v>
      </c>
      <c r="J38" s="20" t="n">
        <v>4.42861368</v>
      </c>
      <c r="K38" s="18" t="n">
        <v>520.24839652</v>
      </c>
      <c r="L38" s="20" t="n">
        <v>7.32385529</v>
      </c>
      <c r="M38" s="18" t="n">
        <v>509.66758248</v>
      </c>
      <c r="N38" s="20" t="n">
        <v>10.11199118</v>
      </c>
      <c r="O38" s="18" t="n">
        <v>423.77334755</v>
      </c>
      <c r="P38" s="20" t="n">
        <v>19.6152984</v>
      </c>
      <c r="Q38" s="18" t="s">
        <v>182</v>
      </c>
      <c r="R38" s="20" t="s">
        <v>182</v>
      </c>
      <c r="S38" s="18" t="s">
        <v>182</v>
      </c>
      <c r="T38" s="20" t="s">
        <v>182</v>
      </c>
      <c r="U38" s="18" t="s">
        <v>182</v>
      </c>
      <c r="V38" s="20" t="s">
        <v>182</v>
      </c>
      <c r="W38" s="18" t="n">
        <v>467.39732089</v>
      </c>
      <c r="X38" s="20" t="n">
        <v>6.68143392</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(5681.0/B40*100)</f>
        <v/>
      </c>
      <c r="D40" s="19" t="n">
        <v>8476</v>
      </c>
      <c r="E40" s="18" t="n">
        <v>483.90602129</v>
      </c>
      <c r="F40" s="20" t="n">
        <v>5.71044812</v>
      </c>
      <c r="G40" s="18" t="n">
        <v>502.47808742</v>
      </c>
      <c r="H40" s="20" t="n">
        <v>6.03696702</v>
      </c>
      <c r="I40" s="18" t="n">
        <v>515.05461099</v>
      </c>
      <c r="J40" s="20" t="n">
        <v>3.25225545</v>
      </c>
      <c r="K40" s="18" t="n">
        <v>498.18364181</v>
      </c>
      <c r="L40" s="20" t="n">
        <v>4.2691049</v>
      </c>
      <c r="M40" s="18" t="n">
        <v>460.50023816</v>
      </c>
      <c r="N40" s="20" t="n">
        <v>6.65335045</v>
      </c>
      <c r="O40" s="18" t="n">
        <v>408.69474018</v>
      </c>
      <c r="P40" s="20" t="n">
        <v>29.40753755</v>
      </c>
      <c r="Q40" s="18" t="s">
        <v>182</v>
      </c>
      <c r="R40" s="20" t="s">
        <v>182</v>
      </c>
      <c r="S40" s="18" t="n">
        <v>491.16464222</v>
      </c>
      <c r="T40" s="20" t="n">
        <v>2.5540442</v>
      </c>
      <c r="U40" s="18" t="s">
        <v>182</v>
      </c>
      <c r="V40" s="20" t="s">
        <v>182</v>
      </c>
      <c r="W40" s="18" t="n">
        <v>418.33805629</v>
      </c>
      <c r="X40" s="20" t="n">
        <v>6.67969097</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(2873.0/B46*100)</f>
        <v/>
      </c>
      <c r="D46" s="19" t="n">
        <v>20268</v>
      </c>
      <c r="E46" s="18" t="n">
        <v>394.97824715</v>
      </c>
      <c r="F46" s="20" t="n">
        <v>4.03763091</v>
      </c>
      <c r="G46" s="18" t="n">
        <v>392.26631303</v>
      </c>
      <c r="H46" s="20" t="n">
        <v>4.81693078</v>
      </c>
      <c r="I46" s="18" t="n">
        <v>400.91833807</v>
      </c>
      <c r="J46" s="20" t="n">
        <v>5.45830738</v>
      </c>
      <c r="K46" s="18" t="n">
        <v>387.6960199</v>
      </c>
      <c r="L46" s="20" t="n">
        <v>7.01159349</v>
      </c>
      <c r="M46" s="18" t="n">
        <v>368.08665459</v>
      </c>
      <c r="N46" s="20" t="n">
        <v>6.79422866</v>
      </c>
      <c r="O46" s="18" t="n">
        <v>284.46388749</v>
      </c>
      <c r="P46" s="20" t="n">
        <v>12.06045404</v>
      </c>
      <c r="Q46" s="18" t="s">
        <v>182</v>
      </c>
      <c r="R46" s="20" t="s">
        <v>182</v>
      </c>
      <c r="S46" s="18" t="s">
        <v>182</v>
      </c>
      <c r="T46" s="20" t="s">
        <v>182</v>
      </c>
      <c r="U46" s="18" t="s">
        <v>182</v>
      </c>
      <c r="V46" s="20" t="s">
        <v>182</v>
      </c>
      <c r="W46" s="18" t="n">
        <v>359.09808902</v>
      </c>
      <c r="X46" s="20" t="n">
        <v>3.91853643</v>
      </c>
    </row>
    <row r="47" spans="1:24">
      <c r="A47" s="15" t="s">
        <v>222</v>
      </c>
      <c r="B47" s="17" t="n">
        <v>5928</v>
      </c>
      <c r="C47" s="18">
        <f>(197.0/B47*100)</f>
        <v/>
      </c>
      <c r="D47" s="19" t="n">
        <v>5731</v>
      </c>
      <c r="E47" s="18" t="n">
        <v>454.71136549</v>
      </c>
      <c r="F47" s="20" t="n">
        <v>5.11944854</v>
      </c>
      <c r="G47" s="18" t="n">
        <v>458.30913235</v>
      </c>
      <c r="H47" s="20" t="n">
        <v>5.37323482</v>
      </c>
      <c r="I47" s="18" t="n">
        <v>462.80728208</v>
      </c>
      <c r="J47" s="20" t="n">
        <v>4.66034027</v>
      </c>
      <c r="K47" s="18" t="n">
        <v>451.57847032</v>
      </c>
      <c r="L47" s="20" t="n">
        <v>5.08700075</v>
      </c>
      <c r="M47" s="18" t="n">
        <v>432.34169796</v>
      </c>
      <c r="N47" s="20" t="n">
        <v>5.77143964</v>
      </c>
      <c r="O47" s="18" t="n">
        <v>351.05817057</v>
      </c>
      <c r="P47" s="20" t="n">
        <v>12.61946813</v>
      </c>
      <c r="Q47" s="18" t="s">
        <v>182</v>
      </c>
      <c r="R47" s="20" t="s">
        <v>182</v>
      </c>
      <c r="S47" s="18" t="s">
        <v>182</v>
      </c>
      <c r="T47" s="20" t="s">
        <v>182</v>
      </c>
      <c r="U47" s="18" t="s">
        <v>182</v>
      </c>
      <c r="V47" s="20" t="s">
        <v>182</v>
      </c>
      <c r="W47" s="18" t="n">
        <v>391.44170927</v>
      </c>
      <c r="X47" s="20" t="n">
        <v>4.76920475</v>
      </c>
    </row>
    <row r="48" spans="1:24">
      <c r="A48" s="15" t="s">
        <v>223</v>
      </c>
      <c r="B48" s="17" t="n">
        <v>9841</v>
      </c>
      <c r="C48" s="18">
        <f>(19.0/B48*100)</f>
        <v/>
      </c>
      <c r="D48" s="19" t="n">
        <v>9822</v>
      </c>
      <c r="E48" s="18" t="n">
        <v>534.4331119</v>
      </c>
      <c r="F48" s="20" t="n">
        <v>3.87764262</v>
      </c>
      <c r="G48" s="18" t="n">
        <v>543.55410569</v>
      </c>
      <c r="H48" s="20" t="n">
        <v>8.55671669</v>
      </c>
      <c r="I48" s="18" t="n">
        <v>539.5416063599999</v>
      </c>
      <c r="J48" s="20" t="n">
        <v>7.61700449</v>
      </c>
      <c r="K48" s="18" t="n">
        <v>537.91487296</v>
      </c>
      <c r="L48" s="20" t="n">
        <v>22.79632231</v>
      </c>
      <c r="M48" s="18" t="n">
        <v>488.20826646</v>
      </c>
      <c r="N48" s="20" t="n">
        <v>11.76245409</v>
      </c>
      <c r="O48" s="18" t="n">
        <v>379.37826934</v>
      </c>
      <c r="P48" s="20" t="n">
        <v>11.07715242</v>
      </c>
      <c r="Q48" s="18" t="s">
        <v>182</v>
      </c>
      <c r="R48" s="20" t="s">
        <v>182</v>
      </c>
      <c r="S48" s="18" t="s">
        <v>182</v>
      </c>
      <c r="T48" s="20" t="s">
        <v>182</v>
      </c>
      <c r="U48" s="18" t="s">
        <v>182</v>
      </c>
      <c r="V48" s="20" t="s">
        <v>182</v>
      </c>
      <c r="W48" s="18" t="n">
        <v>485.14298405</v>
      </c>
      <c r="X48" s="20" t="n">
        <v>15.8536554</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(1173.0/B50*100)</f>
        <v/>
      </c>
      <c r="D50" s="19" t="n">
        <v>10622</v>
      </c>
      <c r="E50" s="18" t="n">
        <v>388.25780219</v>
      </c>
      <c r="F50" s="20" t="n">
        <v>3.22009523</v>
      </c>
      <c r="G50" s="18" t="n">
        <v>397.38573993</v>
      </c>
      <c r="H50" s="20" t="n">
        <v>3.4425433</v>
      </c>
      <c r="I50" s="18" t="n">
        <v>406.36448506</v>
      </c>
      <c r="J50" s="20" t="n">
        <v>2.82710507</v>
      </c>
      <c r="K50" s="18" t="n">
        <v>397.64351877</v>
      </c>
      <c r="L50" s="20" t="n">
        <v>3.47398366</v>
      </c>
      <c r="M50" s="18" t="n">
        <v>400.831465</v>
      </c>
      <c r="N50" s="20" t="n">
        <v>7.38022776</v>
      </c>
      <c r="O50" s="18" t="n">
        <v>309.38214635</v>
      </c>
      <c r="P50" s="20" t="n">
        <v>11.65830352</v>
      </c>
      <c r="Q50" s="18" t="s">
        <v>182</v>
      </c>
      <c r="R50" s="20" t="s">
        <v>182</v>
      </c>
      <c r="S50" s="18" t="s">
        <v>182</v>
      </c>
      <c r="T50" s="20" t="s">
        <v>182</v>
      </c>
      <c r="U50" s="18" t="s">
        <v>182</v>
      </c>
      <c r="V50" s="20" t="s">
        <v>182</v>
      </c>
      <c r="W50" s="18" t="n">
        <v>366.19927237</v>
      </c>
      <c r="X50" s="20" t="n">
        <v>7.23082856</v>
      </c>
    </row>
    <row r="51" spans="1:24">
      <c r="A51" s="15" t="s">
        <v>226</v>
      </c>
      <c r="B51" s="17" t="n">
        <v>6866</v>
      </c>
      <c r="C51" s="18">
        <f>(116.0/B51*100)</f>
        <v/>
      </c>
      <c r="D51" s="19" t="n">
        <v>6750</v>
      </c>
      <c r="E51" s="18" t="n">
        <v>401.0426419</v>
      </c>
      <c r="F51" s="20" t="n">
        <v>3.73282783</v>
      </c>
      <c r="G51" s="18" t="n">
        <v>404.63642855</v>
      </c>
      <c r="H51" s="20" t="n">
        <v>4.33074003</v>
      </c>
      <c r="I51" s="18" t="n">
        <v>414.51233113</v>
      </c>
      <c r="J51" s="20" t="n">
        <v>3.07315542</v>
      </c>
      <c r="K51" s="18" t="n">
        <v>406.26178831</v>
      </c>
      <c r="L51" s="20" t="n">
        <v>5.19664731</v>
      </c>
      <c r="M51" s="18" t="n">
        <v>399.31707492</v>
      </c>
      <c r="N51" s="20" t="n">
        <v>7.12303205</v>
      </c>
      <c r="O51" s="18" t="n">
        <v>338.45012167</v>
      </c>
      <c r="P51" s="20" t="n">
        <v>17.18682088</v>
      </c>
      <c r="Q51" s="18" t="s">
        <v>182</v>
      </c>
      <c r="R51" s="20" t="s">
        <v>182</v>
      </c>
      <c r="S51" s="18" t="n">
        <v>380.5422133</v>
      </c>
      <c r="T51" s="20" t="n">
        <v>4.31283207</v>
      </c>
      <c r="U51" s="18" t="s">
        <v>182</v>
      </c>
      <c r="V51" s="20" t="s">
        <v>182</v>
      </c>
      <c r="W51" s="18" t="n">
        <v>382.23011359</v>
      </c>
      <c r="X51" s="20" t="n">
        <v>5.0308436</v>
      </c>
    </row>
    <row r="52" spans="1:24">
      <c r="A52" s="15" t="s">
        <v>227</v>
      </c>
      <c r="B52" s="17" t="n">
        <v>5809</v>
      </c>
      <c r="C52" s="18">
        <f>(120.0/B52*100)</f>
        <v/>
      </c>
      <c r="D52" s="19" t="n">
        <v>5689</v>
      </c>
      <c r="E52" s="18" t="n">
        <v>466.61963978</v>
      </c>
      <c r="F52" s="20" t="n">
        <v>3.65480396</v>
      </c>
      <c r="G52" s="18" t="n">
        <v>480.48377648</v>
      </c>
      <c r="H52" s="20" t="n">
        <v>3.11427096</v>
      </c>
      <c r="I52" s="18" t="n">
        <v>469.11539446</v>
      </c>
      <c r="J52" s="20" t="n">
        <v>3.99246711</v>
      </c>
      <c r="K52" s="18" t="n">
        <v>460.49300862</v>
      </c>
      <c r="L52" s="20" t="n">
        <v>5.29347861</v>
      </c>
      <c r="M52" s="18" t="n">
        <v>436.76423719</v>
      </c>
      <c r="N52" s="20" t="n">
        <v>6.3128508</v>
      </c>
      <c r="O52" s="18" t="n">
        <v>376.4202098</v>
      </c>
      <c r="P52" s="20" t="n">
        <v>22.91895151</v>
      </c>
      <c r="Q52" s="18" t="s">
        <v>182</v>
      </c>
      <c r="R52" s="20" t="s">
        <v>182</v>
      </c>
      <c r="S52" s="18" t="s">
        <v>182</v>
      </c>
      <c r="T52" s="20" t="s">
        <v>182</v>
      </c>
      <c r="U52" s="18" t="s">
        <v>182</v>
      </c>
      <c r="V52" s="20" t="s">
        <v>182</v>
      </c>
      <c r="W52" s="18" t="n">
        <v>401.43241705</v>
      </c>
      <c r="X52" s="20" t="n">
        <v>6.30137864</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(509.0/B54*100)</f>
        <v/>
      </c>
      <c r="D54" s="19" t="n">
        <v>4231</v>
      </c>
      <c r="E54" s="18" t="n">
        <v>339.97800617</v>
      </c>
      <c r="F54" s="20" t="n">
        <v>4.17317128</v>
      </c>
      <c r="G54" s="18" t="n">
        <v>337.93235329</v>
      </c>
      <c r="H54" s="20" t="n">
        <v>5.12120539</v>
      </c>
      <c r="I54" s="18" t="n">
        <v>340.49331192</v>
      </c>
      <c r="J54" s="20" t="n">
        <v>4.9176665</v>
      </c>
      <c r="K54" s="18" t="n">
        <v>335.310339</v>
      </c>
      <c r="L54" s="20" t="n">
        <v>4.666048</v>
      </c>
      <c r="M54" s="18" t="n">
        <v>326.98354843</v>
      </c>
      <c r="N54" s="20" t="n">
        <v>5.77164165</v>
      </c>
      <c r="O54" s="18" t="n">
        <v>287.6604697</v>
      </c>
      <c r="P54" s="20" t="n">
        <v>9.120625710000001</v>
      </c>
      <c r="Q54" s="18" t="s">
        <v>182</v>
      </c>
      <c r="R54" s="20" t="s">
        <v>182</v>
      </c>
      <c r="S54" s="18" t="s">
        <v>182</v>
      </c>
      <c r="T54" s="20" t="s">
        <v>182</v>
      </c>
      <c r="U54" s="18" t="s">
        <v>182</v>
      </c>
      <c r="V54" s="20" t="s">
        <v>182</v>
      </c>
      <c r="W54" s="18" t="n">
        <v>294.24073112</v>
      </c>
      <c r="X54" s="20" t="n">
        <v>4.9402234</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(80.0/B56*100)</f>
        <v/>
      </c>
      <c r="D56" s="19" t="n">
        <v>5279</v>
      </c>
      <c r="E56" s="18" t="n">
        <v>552.44968552</v>
      </c>
      <c r="F56" s="20" t="n">
        <v>3.36272939</v>
      </c>
      <c r="G56" s="18" t="n">
        <v>553.67402283</v>
      </c>
      <c r="H56" s="20" t="n">
        <v>3.53194586</v>
      </c>
      <c r="I56" s="18" t="n">
        <v>544.37536988</v>
      </c>
      <c r="J56" s="20" t="n">
        <v>4.60273331</v>
      </c>
      <c r="K56" s="18" t="n">
        <v>544.84926086</v>
      </c>
      <c r="L56" s="20" t="n">
        <v>5.95523557</v>
      </c>
      <c r="M56" s="18" t="n">
        <v>514.10919133</v>
      </c>
      <c r="N56" s="20" t="n">
        <v>9.66349797</v>
      </c>
      <c r="O56" s="18" t="n">
        <v>469.66514609</v>
      </c>
      <c r="P56" s="20" t="n">
        <v>16.61451933</v>
      </c>
      <c r="Q56" s="18" t="s">
        <v>182</v>
      </c>
      <c r="R56" s="20" t="s">
        <v>182</v>
      </c>
      <c r="S56" s="18" t="s">
        <v>182</v>
      </c>
      <c r="T56" s="20" t="s">
        <v>182</v>
      </c>
      <c r="U56" s="18" t="s">
        <v>182</v>
      </c>
      <c r="V56" s="20" t="s">
        <v>182</v>
      </c>
      <c r="W56" s="18" t="n">
        <v>491.09165241</v>
      </c>
      <c r="X56" s="20" t="n">
        <v>15.33720525</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(270.0/B61*100)</f>
        <v/>
      </c>
      <c r="D61" s="19" t="n">
        <v>6255</v>
      </c>
      <c r="E61" s="18" t="n">
        <v>483.61460553</v>
      </c>
      <c r="F61" s="20" t="n">
        <v>2.60303933</v>
      </c>
      <c r="G61" s="18" t="n">
        <v>488.73266208</v>
      </c>
      <c r="H61" s="20" t="n">
        <v>3.12608423</v>
      </c>
      <c r="I61" s="18" t="n">
        <v>488.20727969</v>
      </c>
      <c r="J61" s="20" t="n">
        <v>3.84149707</v>
      </c>
      <c r="K61" s="18" t="n">
        <v>476.87697302</v>
      </c>
      <c r="L61" s="20" t="n">
        <v>5.07460375</v>
      </c>
      <c r="M61" s="18" t="n">
        <v>450.92622944</v>
      </c>
      <c r="N61" s="20" t="n">
        <v>6.01534895</v>
      </c>
      <c r="O61" s="18" t="n">
        <v>412.79041495</v>
      </c>
      <c r="P61" s="20" t="n">
        <v>15.55189954</v>
      </c>
      <c r="Q61" s="18" t="s">
        <v>182</v>
      </c>
      <c r="R61" s="20" t="s">
        <v>182</v>
      </c>
      <c r="S61" s="18" t="s">
        <v>182</v>
      </c>
      <c r="T61" s="20" t="s">
        <v>182</v>
      </c>
      <c r="U61" s="18" t="s">
        <v>182</v>
      </c>
      <c r="V61" s="20" t="s">
        <v>182</v>
      </c>
      <c r="W61" s="18" t="n">
        <v>411.01688542</v>
      </c>
      <c r="X61" s="20" t="n">
        <v>7.63938679</v>
      </c>
    </row>
    <row r="62" spans="1:24">
      <c r="A62" s="15" t="s">
        <v>237</v>
      </c>
      <c r="B62" s="17" t="n">
        <v>4476</v>
      </c>
      <c r="C62" s="18">
        <f>(5.0/B62*100)</f>
        <v/>
      </c>
      <c r="D62" s="19" t="n">
        <v>4471</v>
      </c>
      <c r="E62" s="18" t="n">
        <v>538.93476034</v>
      </c>
      <c r="F62" s="20" t="n">
        <v>1.70175485</v>
      </c>
      <c r="G62" s="18" t="n">
        <v>547.25175315</v>
      </c>
      <c r="H62" s="20" t="n">
        <v>2.42422051</v>
      </c>
      <c r="I62" s="18" t="n">
        <v>553.28911449</v>
      </c>
      <c r="J62" s="20" t="n">
        <v>3.12524697</v>
      </c>
      <c r="K62" s="18" t="n">
        <v>545.19179557</v>
      </c>
      <c r="L62" s="20" t="n">
        <v>5.81526721</v>
      </c>
      <c r="M62" s="18" t="n">
        <v>529.87465487</v>
      </c>
      <c r="N62" s="20" t="n">
        <v>8.411202319999999</v>
      </c>
      <c r="O62" s="18" t="n">
        <v>492.5715519</v>
      </c>
      <c r="P62" s="20" t="n">
        <v>17.55575261</v>
      </c>
      <c r="Q62" s="18" t="s">
        <v>182</v>
      </c>
      <c r="R62" s="20" t="s">
        <v>182</v>
      </c>
      <c r="S62" s="18" t="s">
        <v>182</v>
      </c>
      <c r="T62" s="20" t="s">
        <v>182</v>
      </c>
      <c r="U62" s="18" t="s">
        <v>182</v>
      </c>
      <c r="V62" s="20" t="s">
        <v>182</v>
      </c>
      <c r="W62" s="18" t="n">
        <v>529.5513868100001</v>
      </c>
      <c r="X62" s="20" t="n">
        <v>15.70268374</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(300.0/B67*100)</f>
        <v/>
      </c>
      <c r="D67" s="19" t="n">
        <v>6671</v>
      </c>
      <c r="E67" s="18" t="n">
        <v>397.94198876</v>
      </c>
      <c r="F67" s="20" t="n">
        <v>3.30554302</v>
      </c>
      <c r="G67" s="18" t="n">
        <v>395.49610328</v>
      </c>
      <c r="H67" s="20" t="n">
        <v>3.98014497</v>
      </c>
      <c r="I67" s="18" t="n">
        <v>400.51202764</v>
      </c>
      <c r="J67" s="20" t="n">
        <v>3.83138843</v>
      </c>
      <c r="K67" s="18" t="n">
        <v>385.80519873</v>
      </c>
      <c r="L67" s="20" t="n">
        <v>4.78429025</v>
      </c>
      <c r="M67" s="18" t="n">
        <v>359.05736058</v>
      </c>
      <c r="N67" s="20" t="n">
        <v>9.840394610000001</v>
      </c>
      <c r="O67" s="18" t="n">
        <v>303.84785217</v>
      </c>
      <c r="P67" s="20" t="n">
        <v>8.663461910000001</v>
      </c>
      <c r="Q67" s="18" t="s">
        <v>182</v>
      </c>
      <c r="R67" s="20" t="s">
        <v>182</v>
      </c>
      <c r="S67" s="18" t="s">
        <v>182</v>
      </c>
      <c r="T67" s="20" t="s">
        <v>182</v>
      </c>
      <c r="U67" s="18" t="s">
        <v>182</v>
      </c>
      <c r="V67" s="20" t="s">
        <v>182</v>
      </c>
      <c r="W67" s="18" t="n">
        <v>346.58431896</v>
      </c>
      <c r="X67" s="20" t="n">
        <v>5.93026539</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509.8358781</v>
      </c>
      <c r="F70" s="20" t="n">
        <v>3.64296533</v>
      </c>
      <c r="G70" s="18" t="n">
        <v>498.55969043</v>
      </c>
      <c r="H70" s="20" t="n">
        <v>4.09046266</v>
      </c>
      <c r="I70" s="18" t="n">
        <v>496.8907004</v>
      </c>
      <c r="J70" s="20" t="n">
        <v>3.84864468</v>
      </c>
      <c r="K70" s="18" t="n">
        <v>491.4215584</v>
      </c>
      <c r="L70" s="20" t="n">
        <v>5.18857824</v>
      </c>
      <c r="M70" s="18" t="n">
        <v>483.82405477</v>
      </c>
      <c r="N70" s="20" t="n">
        <v>6.44243628</v>
      </c>
      <c r="O70" s="18" t="n">
        <v>454.95534387</v>
      </c>
      <c r="P70" s="20" t="n">
        <v>16.73197951</v>
      </c>
      <c r="Q70" s="18" t="s">
        <v>182</v>
      </c>
      <c r="R70" s="20" t="s">
        <v>182</v>
      </c>
      <c r="S70" s="18" t="s">
        <v>182</v>
      </c>
      <c r="T70" s="20" t="s">
        <v>182</v>
      </c>
      <c r="U70" s="18" t="s">
        <v>182</v>
      </c>
      <c r="V70" s="20" t="s">
        <v>182</v>
      </c>
      <c r="W70" s="18" t="n">
        <v>441.03985541</v>
      </c>
      <c r="X70" s="20" t="n">
        <v>7.07737094</v>
      </c>
    </row>
    <row r="71" spans="1:24">
      <c r="A71" s="15" t="s">
        <v>246</v>
      </c>
      <c r="B71" s="17" t="n">
        <v>6115</v>
      </c>
      <c r="C71" s="18">
        <f>(122.0/B71*100)</f>
        <v/>
      </c>
      <c r="D71" s="19" t="n">
        <v>5993</v>
      </c>
      <c r="E71" s="18" t="n">
        <v>559.03061848</v>
      </c>
      <c r="F71" s="20" t="n">
        <v>2.91486604</v>
      </c>
      <c r="G71" s="18" t="n">
        <v>564.48389264</v>
      </c>
      <c r="H71" s="20" t="n">
        <v>2.58078553</v>
      </c>
      <c r="I71" s="18" t="n">
        <v>565.7255457799999</v>
      </c>
      <c r="J71" s="20" t="n">
        <v>3.0759107</v>
      </c>
      <c r="K71" s="18" t="n">
        <v>578.60186729</v>
      </c>
      <c r="L71" s="20" t="n">
        <v>3.95676982</v>
      </c>
      <c r="M71" s="18" t="n">
        <v>575.66670083</v>
      </c>
      <c r="N71" s="20" t="n">
        <v>9.84338777</v>
      </c>
      <c r="O71" s="18" t="n">
        <v>478.19921099</v>
      </c>
      <c r="P71" s="20" t="n">
        <v>17.49214051</v>
      </c>
      <c r="Q71" s="18" t="s">
        <v>182</v>
      </c>
      <c r="R71" s="20" t="s">
        <v>182</v>
      </c>
      <c r="S71" s="18" t="s">
        <v>182</v>
      </c>
      <c r="T71" s="20" t="s">
        <v>182</v>
      </c>
      <c r="U71" s="18" t="s">
        <v>182</v>
      </c>
      <c r="V71" s="20" t="s">
        <v>182</v>
      </c>
      <c r="W71" s="18" t="n">
        <v>525.71059301</v>
      </c>
      <c r="X71" s="20" t="n">
        <v>11.41381565</v>
      </c>
    </row>
    <row r="72" spans="1:24">
      <c r="A72" s="15" t="s">
        <v>247</v>
      </c>
      <c r="B72" s="17" t="n">
        <v>7708</v>
      </c>
      <c r="C72" s="18">
        <f>(9.0/B72*100)</f>
        <v/>
      </c>
      <c r="D72" s="19" t="n">
        <v>7699</v>
      </c>
      <c r="E72" s="18" t="n">
        <v>532.10794041</v>
      </c>
      <c r="F72" s="20" t="n">
        <v>3.30801622</v>
      </c>
      <c r="G72" s="18" t="n">
        <v>556.65299544</v>
      </c>
      <c r="H72" s="20" t="n">
        <v>3.89700868</v>
      </c>
      <c r="I72" s="18" t="n">
        <v>558.4994933</v>
      </c>
      <c r="J72" s="20" t="n">
        <v>4.87631106</v>
      </c>
      <c r="K72" s="18" t="n">
        <v>535.9214656</v>
      </c>
      <c r="L72" s="20" t="n">
        <v>13.51773574</v>
      </c>
      <c r="M72" s="18" t="n">
        <v>497.62288775</v>
      </c>
      <c r="N72" s="20" t="n">
        <v>12.25993167</v>
      </c>
      <c r="O72" s="18" t="n">
        <v>397.26229727</v>
      </c>
      <c r="P72" s="20" t="n">
        <v>19.0006931</v>
      </c>
      <c r="Q72" s="18" t="s">
        <v>182</v>
      </c>
      <c r="R72" s="20" t="s">
        <v>182</v>
      </c>
      <c r="S72" s="18" t="s">
        <v>182</v>
      </c>
      <c r="T72" s="20" t="s">
        <v>182</v>
      </c>
      <c r="U72" s="18" t="s">
        <v>182</v>
      </c>
      <c r="V72" s="20" t="s">
        <v>182</v>
      </c>
      <c r="W72" s="18" t="n">
        <v>459.0675968</v>
      </c>
      <c r="X72" s="20" t="n">
        <v>18.84594415</v>
      </c>
    </row>
    <row r="73" spans="1:24">
      <c r="A73" s="15" t="s">
        <v>248</v>
      </c>
      <c r="B73" s="17" t="n">
        <v>8249</v>
      </c>
      <c r="C73" s="18">
        <f>(254.0/B73*100)</f>
        <v/>
      </c>
      <c r="D73" s="19" t="n">
        <v>7995</v>
      </c>
      <c r="E73" s="18" t="n">
        <v>405.46290113</v>
      </c>
      <c r="F73" s="20" t="n">
        <v>4.88385429</v>
      </c>
      <c r="G73" s="18" t="n">
        <v>418.94073324</v>
      </c>
      <c r="H73" s="20" t="n">
        <v>4.92608468</v>
      </c>
      <c r="I73" s="18" t="n">
        <v>424.19084027</v>
      </c>
      <c r="J73" s="20" t="n">
        <v>3.34345018</v>
      </c>
      <c r="K73" s="18" t="n">
        <v>419.04195248</v>
      </c>
      <c r="L73" s="20" t="n">
        <v>4.1052074</v>
      </c>
      <c r="M73" s="18" t="n">
        <v>405.06237535</v>
      </c>
      <c r="N73" s="20" t="n">
        <v>5.78953508</v>
      </c>
      <c r="O73" s="18" t="n">
        <v>373.56292305</v>
      </c>
      <c r="P73" s="20" t="n">
        <v>8.33863586</v>
      </c>
      <c r="Q73" s="18" t="s">
        <v>182</v>
      </c>
      <c r="R73" s="20" t="s">
        <v>182</v>
      </c>
      <c r="S73" s="18" t="s">
        <v>182</v>
      </c>
      <c r="T73" s="20" t="s">
        <v>182</v>
      </c>
      <c r="U73" s="18" t="s">
        <v>182</v>
      </c>
      <c r="V73" s="20" t="s">
        <v>182</v>
      </c>
      <c r="W73" s="18" t="n">
        <v>383.06643494</v>
      </c>
      <c r="X73" s="20" t="n">
        <v>9.00897168</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(298.0/B77*100)</f>
        <v/>
      </c>
      <c r="D77" s="19" t="n">
        <v>5764</v>
      </c>
      <c r="E77" s="18" t="n">
        <v>433.84831225</v>
      </c>
      <c r="F77" s="20" t="n">
        <v>3.72742181</v>
      </c>
      <c r="G77" s="18" t="n">
        <v>442.4183717</v>
      </c>
      <c r="H77" s="20" t="n">
        <v>4.19485324</v>
      </c>
      <c r="I77" s="18" t="n">
        <v>450.35424002</v>
      </c>
      <c r="J77" s="20" t="n">
        <v>4.17716911</v>
      </c>
      <c r="K77" s="18" t="n">
        <v>423.47257159</v>
      </c>
      <c r="L77" s="20" t="n">
        <v>4.14861147</v>
      </c>
      <c r="M77" s="18" t="n">
        <v>397.54360085</v>
      </c>
      <c r="N77" s="20" t="n">
        <v>5.85719435</v>
      </c>
      <c r="O77" s="18" t="n">
        <v>351.09429102</v>
      </c>
      <c r="P77" s="20" t="n">
        <v>14.79109672</v>
      </c>
      <c r="Q77" s="18" t="s">
        <v>182</v>
      </c>
      <c r="R77" s="20" t="s">
        <v>182</v>
      </c>
      <c r="S77" s="18" t="s">
        <v>182</v>
      </c>
      <c r="T77" s="20" t="s">
        <v>182</v>
      </c>
      <c r="U77" s="18" t="s">
        <v>182</v>
      </c>
      <c r="V77" s="20" t="s">
        <v>182</v>
      </c>
      <c r="W77" s="18" t="n">
        <v>368.78814552</v>
      </c>
      <c r="X77" s="20" t="n">
        <v>3.91700354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343</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487.70246952</v>
      </c>
      <c r="F7" s="20" t="n">
        <v>2.34449206</v>
      </c>
      <c r="G7" s="18" t="n">
        <v>506.63679676</v>
      </c>
      <c r="H7" s="20" t="n">
        <v>2.80289623</v>
      </c>
      <c r="I7" s="18" t="n">
        <v>510.29560084</v>
      </c>
      <c r="J7" s="20" t="n">
        <v>2.92997736</v>
      </c>
      <c r="K7" s="18" t="n">
        <v>512.76064501</v>
      </c>
      <c r="L7" s="20" t="n">
        <v>3.69097409</v>
      </c>
      <c r="M7" s="18" t="n">
        <v>502.27466046</v>
      </c>
      <c r="N7" s="20" t="n">
        <v>5.23449794</v>
      </c>
      <c r="O7" s="18" t="n">
        <v>388.11866311</v>
      </c>
      <c r="P7" s="20" t="n">
        <v>15.08149247</v>
      </c>
      <c r="Q7" s="18" t="s">
        <v>182</v>
      </c>
      <c r="R7" s="20" t="s">
        <v>182</v>
      </c>
      <c r="S7" s="18" t="s">
        <v>182</v>
      </c>
      <c r="T7" s="20" t="s">
        <v>182</v>
      </c>
      <c r="U7" s="18" t="s">
        <v>182</v>
      </c>
      <c r="V7" s="20" t="s">
        <v>182</v>
      </c>
      <c r="W7" s="18" t="n">
        <v>460.82661812</v>
      </c>
      <c r="X7" s="20" t="n">
        <v>4.88318949</v>
      </c>
    </row>
    <row r="8" spans="1:24">
      <c r="A8" s="15" t="s">
        <v>183</v>
      </c>
      <c r="B8" s="17" t="n">
        <v>7007</v>
      </c>
      <c r="C8" s="18">
        <f>(206.0/B8*100)</f>
        <v/>
      </c>
      <c r="D8" s="19" t="n">
        <v>6801</v>
      </c>
      <c r="E8" s="18" t="n">
        <v>499.50197658</v>
      </c>
      <c r="F8" s="20" t="n">
        <v>2.81062161</v>
      </c>
      <c r="G8" s="18" t="n">
        <v>524.09322666</v>
      </c>
      <c r="H8" s="20" t="n">
        <v>4.53023705</v>
      </c>
      <c r="I8" s="18" t="n">
        <v>509.8457251</v>
      </c>
      <c r="J8" s="20" t="n">
        <v>5.5476633</v>
      </c>
      <c r="K8" s="18" t="n">
        <v>495.37142702</v>
      </c>
      <c r="L8" s="20" t="n">
        <v>8.489130530000001</v>
      </c>
      <c r="M8" s="18" t="n">
        <v>474.39796822</v>
      </c>
      <c r="N8" s="20" t="n">
        <v>9.56691532</v>
      </c>
      <c r="O8" s="18" t="n">
        <v>431.33135579</v>
      </c>
      <c r="P8" s="20" t="n">
        <v>28.63360248</v>
      </c>
      <c r="Q8" s="18" t="s">
        <v>182</v>
      </c>
      <c r="R8" s="20" t="s">
        <v>182</v>
      </c>
      <c r="S8" s="18" t="n">
        <v>301.63126691</v>
      </c>
      <c r="T8" s="20" t="n">
        <v>25.14921031</v>
      </c>
      <c r="U8" s="18" t="s">
        <v>182</v>
      </c>
      <c r="V8" s="20" t="s">
        <v>182</v>
      </c>
      <c r="W8" s="18" t="n">
        <v>426.14475248</v>
      </c>
      <c r="X8" s="20" t="n">
        <v>7.39032153</v>
      </c>
    </row>
    <row r="9" spans="1:24">
      <c r="A9" s="15" t="s">
        <v>184</v>
      </c>
      <c r="B9" s="17" t="n">
        <v>9651</v>
      </c>
      <c r="C9" s="18">
        <f>(603.0/B9*100)</f>
        <v/>
      </c>
      <c r="D9" s="19" t="n">
        <v>9048</v>
      </c>
      <c r="E9" s="18" t="n">
        <v>517.07663624</v>
      </c>
      <c r="F9" s="20" t="n">
        <v>2.66370963</v>
      </c>
      <c r="G9" s="18" t="n">
        <v>535.71813446</v>
      </c>
      <c r="H9" s="20" t="n">
        <v>3.58050717</v>
      </c>
      <c r="I9" s="18" t="n">
        <v>530.64025867</v>
      </c>
      <c r="J9" s="20" t="n">
        <v>4.29350073</v>
      </c>
      <c r="K9" s="18" t="n">
        <v>493.60408788</v>
      </c>
      <c r="L9" s="20" t="n">
        <v>6.32013459</v>
      </c>
      <c r="M9" s="18" t="n">
        <v>455.24626536</v>
      </c>
      <c r="N9" s="20" t="n">
        <v>6.06300799</v>
      </c>
      <c r="O9" s="18" t="n">
        <v>434.12804464</v>
      </c>
      <c r="P9" s="20" t="n">
        <v>42.04427122</v>
      </c>
      <c r="Q9" s="18" t="s">
        <v>182</v>
      </c>
      <c r="R9" s="20" t="s">
        <v>182</v>
      </c>
      <c r="S9" s="18" t="n">
        <v>357.98454354</v>
      </c>
      <c r="T9" s="20" t="n">
        <v>11.51846445</v>
      </c>
      <c r="U9" s="18" t="s">
        <v>182</v>
      </c>
      <c r="V9" s="20" t="s">
        <v>182</v>
      </c>
      <c r="W9" s="18" t="n">
        <v>433.54980892</v>
      </c>
      <c r="X9" s="20" t="n">
        <v>5.64376833</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(143.0/B11*100)</f>
        <v/>
      </c>
      <c r="D11" s="19" t="n">
        <v>6910</v>
      </c>
      <c r="E11" s="18" t="n">
        <v>436.89345407</v>
      </c>
      <c r="F11" s="20" t="n">
        <v>2.98606797</v>
      </c>
      <c r="G11" s="18" t="n">
        <v>421.09370015</v>
      </c>
      <c r="H11" s="20" t="n">
        <v>3.97420915</v>
      </c>
      <c r="I11" s="18" t="n">
        <v>415.16279954</v>
      </c>
      <c r="J11" s="20" t="n">
        <v>4.57506726</v>
      </c>
      <c r="K11" s="18" t="n">
        <v>402.76894586</v>
      </c>
      <c r="L11" s="20" t="n">
        <v>5.45851824</v>
      </c>
      <c r="M11" s="18" t="n">
        <v>380.47542197</v>
      </c>
      <c r="N11" s="20" t="n">
        <v>7.09671023</v>
      </c>
      <c r="O11" s="18" t="n">
        <v>327.62067624</v>
      </c>
      <c r="P11" s="20" t="n">
        <v>23.85874784</v>
      </c>
      <c r="Q11" s="18" t="s">
        <v>182</v>
      </c>
      <c r="R11" s="20" t="s">
        <v>182</v>
      </c>
      <c r="S11" s="18" t="s">
        <v>182</v>
      </c>
      <c r="T11" s="20" t="s">
        <v>182</v>
      </c>
      <c r="U11" s="18" t="s">
        <v>182</v>
      </c>
      <c r="V11" s="20" t="s">
        <v>182</v>
      </c>
      <c r="W11" s="18" t="n">
        <v>390.38675421</v>
      </c>
      <c r="X11" s="20" t="n">
        <v>6.14844838</v>
      </c>
    </row>
    <row r="12" spans="1:24">
      <c r="A12" s="15" t="s">
        <v>187</v>
      </c>
      <c r="B12" s="17" t="n">
        <v>6894</v>
      </c>
      <c r="C12" s="18">
        <f>(128.0/B12*100)</f>
        <v/>
      </c>
      <c r="D12" s="19" t="n">
        <v>6766</v>
      </c>
      <c r="E12" s="18" t="n">
        <v>506.93907618</v>
      </c>
      <c r="F12" s="20" t="n">
        <v>2.39592414</v>
      </c>
      <c r="G12" s="18" t="n">
        <v>505.48867495</v>
      </c>
      <c r="H12" s="20" t="n">
        <v>3.59626086</v>
      </c>
      <c r="I12" s="18" t="n">
        <v>504.28152579</v>
      </c>
      <c r="J12" s="20" t="n">
        <v>3.98002849</v>
      </c>
      <c r="K12" s="18" t="n">
        <v>494.6945725</v>
      </c>
      <c r="L12" s="20" t="n">
        <v>5.60738992</v>
      </c>
      <c r="M12" s="18" t="n">
        <v>469.78411228</v>
      </c>
      <c r="N12" s="20" t="n">
        <v>5.03159068</v>
      </c>
      <c r="O12" s="18" t="n">
        <v>428.30653466</v>
      </c>
      <c r="P12" s="20" t="n">
        <v>25.45177241</v>
      </c>
      <c r="Q12" s="18" t="s">
        <v>182</v>
      </c>
      <c r="R12" s="20" t="s">
        <v>182</v>
      </c>
      <c r="S12" s="18" t="n">
        <v>340.98506961</v>
      </c>
      <c r="T12" s="20" t="n">
        <v>12.52444664</v>
      </c>
      <c r="U12" s="18" t="s">
        <v>182</v>
      </c>
      <c r="V12" s="20" t="s">
        <v>182</v>
      </c>
      <c r="W12" s="18" t="n">
        <v>431.32899122</v>
      </c>
      <c r="X12" s="20" t="n">
        <v>6.1126405</v>
      </c>
    </row>
    <row r="13" spans="1:24">
      <c r="A13" s="15" t="s">
        <v>188</v>
      </c>
      <c r="B13" s="17" t="n">
        <v>7161</v>
      </c>
      <c r="C13" s="18">
        <f>(341.0/B13*100)</f>
        <v/>
      </c>
      <c r="D13" s="19" t="n">
        <v>6820</v>
      </c>
      <c r="E13" s="18" t="n">
        <v>513.16667031</v>
      </c>
      <c r="F13" s="20" t="n">
        <v>2.79735595</v>
      </c>
      <c r="G13" s="18" t="n">
        <v>520.2326827000001</v>
      </c>
      <c r="H13" s="20" t="n">
        <v>4.01197241</v>
      </c>
      <c r="I13" s="18" t="n">
        <v>526.1332645799999</v>
      </c>
      <c r="J13" s="20" t="n">
        <v>3.64748374</v>
      </c>
      <c r="K13" s="18" t="n">
        <v>525.49840496</v>
      </c>
      <c r="L13" s="20" t="n">
        <v>3.70508102</v>
      </c>
      <c r="M13" s="18" t="n">
        <v>513.06824384</v>
      </c>
      <c r="N13" s="20" t="n">
        <v>4.83274796</v>
      </c>
      <c r="O13" s="18" t="n">
        <v>403.46505939</v>
      </c>
      <c r="P13" s="20" t="n">
        <v>16.7949963</v>
      </c>
      <c r="Q13" s="18" t="s">
        <v>182</v>
      </c>
      <c r="R13" s="20" t="s">
        <v>182</v>
      </c>
      <c r="S13" s="18" t="n">
        <v>447.51533769</v>
      </c>
      <c r="T13" s="20" t="n">
        <v>5.97365007</v>
      </c>
      <c r="U13" s="18" t="s">
        <v>182</v>
      </c>
      <c r="V13" s="20" t="s">
        <v>182</v>
      </c>
      <c r="W13" s="18" t="n">
        <v>447.83918972</v>
      </c>
      <c r="X13" s="20" t="n">
        <v>6.12964705</v>
      </c>
    </row>
    <row r="14" spans="1:24">
      <c r="A14" s="15" t="s">
        <v>189</v>
      </c>
      <c r="B14" s="17" t="n">
        <v>5587</v>
      </c>
      <c r="C14" s="18">
        <f>(201.0/B14*100)</f>
        <v/>
      </c>
      <c r="D14" s="19" t="n">
        <v>5386</v>
      </c>
      <c r="E14" s="18" t="n">
        <v>528.42476389</v>
      </c>
      <c r="F14" s="20" t="n">
        <v>2.36887946</v>
      </c>
      <c r="G14" s="18" t="n">
        <v>523.73312451</v>
      </c>
      <c r="H14" s="20" t="n">
        <v>3.41748041</v>
      </c>
      <c r="I14" s="18" t="n">
        <v>520.48193813</v>
      </c>
      <c r="J14" s="20" t="n">
        <v>4.36934595</v>
      </c>
      <c r="K14" s="18" t="n">
        <v>501.31973001</v>
      </c>
      <c r="L14" s="20" t="n">
        <v>6.72986859</v>
      </c>
      <c r="M14" s="18" t="n">
        <v>463.54276368</v>
      </c>
      <c r="N14" s="20" t="n">
        <v>7.3985094</v>
      </c>
      <c r="O14" s="18" t="n">
        <v>422.7798821</v>
      </c>
      <c r="P14" s="20" t="n">
        <v>14.90176457</v>
      </c>
      <c r="Q14" s="18" t="s">
        <v>182</v>
      </c>
      <c r="R14" s="20" t="s">
        <v>182</v>
      </c>
      <c r="S14" s="18" t="s">
        <v>182</v>
      </c>
      <c r="T14" s="20" t="s">
        <v>182</v>
      </c>
      <c r="U14" s="18" t="s">
        <v>182</v>
      </c>
      <c r="V14" s="20" t="s">
        <v>182</v>
      </c>
      <c r="W14" s="18" t="n">
        <v>470.90611909</v>
      </c>
      <c r="X14" s="20" t="n">
        <v>8.561854800000001</v>
      </c>
    </row>
    <row r="15" spans="1:24">
      <c r="A15" s="15" t="s">
        <v>190</v>
      </c>
      <c r="B15" s="17" t="n">
        <v>5882</v>
      </c>
      <c r="C15" s="18">
        <f>(167.0/B15*100)</f>
        <v/>
      </c>
      <c r="D15" s="19" t="n">
        <v>5715</v>
      </c>
      <c r="E15" s="18" t="n">
        <v>523.5576698900001</v>
      </c>
      <c r="F15" s="20" t="n">
        <v>2.39171302</v>
      </c>
      <c r="G15" s="18" t="n">
        <v>516.70323329</v>
      </c>
      <c r="H15" s="20" t="n">
        <v>3.21966691</v>
      </c>
      <c r="I15" s="18" t="n">
        <v>503.62705981</v>
      </c>
      <c r="J15" s="20" t="n">
        <v>4.487178</v>
      </c>
      <c r="K15" s="18" t="n">
        <v>478.25157361</v>
      </c>
      <c r="L15" s="20" t="n">
        <v>7.96223708</v>
      </c>
      <c r="M15" s="18" t="n">
        <v>465.5662165</v>
      </c>
      <c r="N15" s="20" t="n">
        <v>7.04132669</v>
      </c>
      <c r="O15" s="18" t="n">
        <v>390.64671061</v>
      </c>
      <c r="P15" s="20" t="n">
        <v>25.21597104</v>
      </c>
      <c r="Q15" s="18" t="s">
        <v>182</v>
      </c>
      <c r="R15" s="20" t="s">
        <v>182</v>
      </c>
      <c r="S15" s="18" t="n">
        <v>368.85220715</v>
      </c>
      <c r="T15" s="20" t="n">
        <v>14.5875493</v>
      </c>
      <c r="U15" s="18" t="s">
        <v>182</v>
      </c>
      <c r="V15" s="20" t="s">
        <v>182</v>
      </c>
      <c r="W15" s="18" t="n">
        <v>458.25372885</v>
      </c>
      <c r="X15" s="20" t="n">
        <v>7.59938099</v>
      </c>
    </row>
    <row r="16" spans="1:24">
      <c r="A16" s="15" t="s">
        <v>191</v>
      </c>
      <c r="B16" s="17" t="n">
        <v>6108</v>
      </c>
      <c r="C16" s="18">
        <f>(274.0/B16*100)</f>
        <v/>
      </c>
      <c r="D16" s="19" t="n">
        <v>5834</v>
      </c>
      <c r="E16" s="18" t="n">
        <v>505.69097041</v>
      </c>
      <c r="F16" s="20" t="n">
        <v>2.6372725</v>
      </c>
      <c r="G16" s="18" t="n">
        <v>520.5695358299999</v>
      </c>
      <c r="H16" s="20" t="n">
        <v>3.6986847</v>
      </c>
      <c r="I16" s="18" t="n">
        <v>505.69829956</v>
      </c>
      <c r="J16" s="20" t="n">
        <v>4.55064208</v>
      </c>
      <c r="K16" s="18" t="n">
        <v>476.91134166</v>
      </c>
      <c r="L16" s="20" t="n">
        <v>6.82349382</v>
      </c>
      <c r="M16" s="18" t="n">
        <v>449.62540211</v>
      </c>
      <c r="N16" s="20" t="n">
        <v>8.008414139999999</v>
      </c>
      <c r="O16" s="18" t="n">
        <v>357.17090442</v>
      </c>
      <c r="P16" s="20" t="n">
        <v>17.03892866</v>
      </c>
      <c r="Q16" s="18" t="s">
        <v>182</v>
      </c>
      <c r="R16" s="20" t="s">
        <v>182</v>
      </c>
      <c r="S16" s="18" t="s">
        <v>182</v>
      </c>
      <c r="T16" s="20" t="s">
        <v>182</v>
      </c>
      <c r="U16" s="18" t="s">
        <v>182</v>
      </c>
      <c r="V16" s="20" t="s">
        <v>182</v>
      </c>
      <c r="W16" s="18" t="n">
        <v>413.58644861</v>
      </c>
      <c r="X16" s="20" t="n">
        <v>6.02834884</v>
      </c>
    </row>
    <row r="17" spans="1:24">
      <c r="A17" s="15" t="s">
        <v>192</v>
      </c>
      <c r="B17" s="17" t="n">
        <v>6504</v>
      </c>
      <c r="C17" s="18">
        <f>(810.0/B17*100)</f>
        <v/>
      </c>
      <c r="D17" s="19" t="n">
        <v>5694</v>
      </c>
      <c r="E17" s="18" t="n">
        <v>520.13188853</v>
      </c>
      <c r="F17" s="20" t="n">
        <v>2.81350019</v>
      </c>
      <c r="G17" s="18" t="n">
        <v>518.50054816</v>
      </c>
      <c r="H17" s="20" t="n">
        <v>5.16687295</v>
      </c>
      <c r="I17" s="18" t="n">
        <v>491.96644216</v>
      </c>
      <c r="J17" s="20" t="n">
        <v>8.00170007</v>
      </c>
      <c r="K17" s="18" t="n">
        <v>458.73812475</v>
      </c>
      <c r="L17" s="20" t="n">
        <v>12.54396495</v>
      </c>
      <c r="M17" s="18" t="n">
        <v>436.71387917</v>
      </c>
      <c r="N17" s="20" t="n">
        <v>14.10070408</v>
      </c>
      <c r="O17" s="18" t="s">
        <v>182</v>
      </c>
      <c r="P17" s="20" t="s">
        <v>182</v>
      </c>
      <c r="Q17" s="18" t="s">
        <v>182</v>
      </c>
      <c r="R17" s="20" t="s">
        <v>182</v>
      </c>
      <c r="S17" s="18" t="n">
        <v>362.96139732</v>
      </c>
      <c r="T17" s="20" t="n">
        <v>12.64520278</v>
      </c>
      <c r="U17" s="18" t="s">
        <v>182</v>
      </c>
      <c r="V17" s="20" t="s">
        <v>182</v>
      </c>
      <c r="W17" s="18" t="n">
        <v>451.04338318</v>
      </c>
      <c r="X17" s="20" t="n">
        <v>7.62920979</v>
      </c>
    </row>
    <row r="18" spans="1:24">
      <c r="A18" s="15" t="s">
        <v>193</v>
      </c>
      <c r="B18" s="17" t="n">
        <v>5532</v>
      </c>
      <c r="C18" s="18">
        <f>(40.0/B18*100)</f>
        <v/>
      </c>
      <c r="D18" s="19" t="n">
        <v>5492</v>
      </c>
      <c r="E18" s="18" t="n">
        <v>478.71540478</v>
      </c>
      <c r="F18" s="20" t="n">
        <v>3.20224303</v>
      </c>
      <c r="G18" s="18" t="n">
        <v>443.37944575</v>
      </c>
      <c r="H18" s="20" t="n">
        <v>5.23227109</v>
      </c>
      <c r="I18" s="18" t="n">
        <v>434.76245802</v>
      </c>
      <c r="J18" s="20" t="n">
        <v>5.91435197</v>
      </c>
      <c r="K18" s="18" t="n">
        <v>412.38498501</v>
      </c>
      <c r="L18" s="20" t="n">
        <v>6.15527781</v>
      </c>
      <c r="M18" s="18" t="n">
        <v>411.69737465</v>
      </c>
      <c r="N18" s="20" t="n">
        <v>7.58439375</v>
      </c>
      <c r="O18" s="18" t="n">
        <v>358.73236946</v>
      </c>
      <c r="P18" s="20" t="n">
        <v>16.39771243</v>
      </c>
      <c r="Q18" s="18" t="s">
        <v>182</v>
      </c>
      <c r="R18" s="20" t="s">
        <v>182</v>
      </c>
      <c r="S18" s="18" t="s">
        <v>182</v>
      </c>
      <c r="T18" s="20" t="s">
        <v>182</v>
      </c>
      <c r="U18" s="18" t="s">
        <v>182</v>
      </c>
      <c r="V18" s="20" t="s">
        <v>182</v>
      </c>
      <c r="W18" s="18" t="n">
        <v>399.95251683</v>
      </c>
      <c r="X18" s="20" t="n">
        <v>7.97168438</v>
      </c>
    </row>
    <row r="19" spans="1:24">
      <c r="A19" s="15" t="s">
        <v>194</v>
      </c>
      <c r="B19" s="17" t="n">
        <v>5658</v>
      </c>
      <c r="C19" s="18">
        <f>(192.0/B19*100)</f>
        <v/>
      </c>
      <c r="D19" s="19" t="n">
        <v>5466</v>
      </c>
      <c r="E19" s="18" t="n">
        <v>490.82293063</v>
      </c>
      <c r="F19" s="20" t="n">
        <v>2.98764164</v>
      </c>
      <c r="G19" s="18" t="n">
        <v>491.09773087</v>
      </c>
      <c r="H19" s="20" t="n">
        <v>4.50054543</v>
      </c>
      <c r="I19" s="18" t="n">
        <v>476.32133711</v>
      </c>
      <c r="J19" s="20" t="n">
        <v>4.26199298</v>
      </c>
      <c r="K19" s="18" t="n">
        <v>434.52287018</v>
      </c>
      <c r="L19" s="20" t="n">
        <v>7.47040148</v>
      </c>
      <c r="M19" s="18" t="n">
        <v>432.26881712</v>
      </c>
      <c r="N19" s="20" t="n">
        <v>7.96148952</v>
      </c>
      <c r="O19" s="18" t="n">
        <v>385.76858232</v>
      </c>
      <c r="P19" s="20" t="n">
        <v>18.33358349</v>
      </c>
      <c r="Q19" s="18" t="s">
        <v>182</v>
      </c>
      <c r="R19" s="20" t="s">
        <v>182</v>
      </c>
      <c r="S19" s="18" t="s">
        <v>182</v>
      </c>
      <c r="T19" s="20" t="s">
        <v>182</v>
      </c>
      <c r="U19" s="18" t="s">
        <v>182</v>
      </c>
      <c r="V19" s="20" t="s">
        <v>182</v>
      </c>
      <c r="W19" s="18" t="n">
        <v>407.43373713</v>
      </c>
      <c r="X19" s="20" t="n">
        <v>7.42423616</v>
      </c>
    </row>
    <row r="20" spans="1:24">
      <c r="A20" s="15" t="s">
        <v>195</v>
      </c>
      <c r="B20" s="17" t="n">
        <v>3371</v>
      </c>
      <c r="C20" s="18">
        <f>(81.0/B20*100)</f>
        <v/>
      </c>
      <c r="D20" s="19" t="n">
        <v>3290</v>
      </c>
      <c r="E20" s="18" t="n">
        <v>498.11111536</v>
      </c>
      <c r="F20" s="20" t="n">
        <v>2.62575274</v>
      </c>
      <c r="G20" s="18" t="n">
        <v>497.93684139</v>
      </c>
      <c r="H20" s="20" t="n">
        <v>4.62566647</v>
      </c>
      <c r="I20" s="18" t="n">
        <v>483.91770548</v>
      </c>
      <c r="J20" s="20" t="n">
        <v>5.84590306</v>
      </c>
      <c r="K20" s="18" t="n">
        <v>459.37145302</v>
      </c>
      <c r="L20" s="20" t="n">
        <v>7.41994265</v>
      </c>
      <c r="M20" s="18" t="n">
        <v>442.24021501</v>
      </c>
      <c r="N20" s="20" t="n">
        <v>10.76393965</v>
      </c>
      <c r="O20" s="18" t="s">
        <v>182</v>
      </c>
      <c r="P20" s="20" t="s">
        <v>182</v>
      </c>
      <c r="Q20" s="18" t="s">
        <v>182</v>
      </c>
      <c r="R20" s="20" t="s">
        <v>182</v>
      </c>
      <c r="S20" s="18" t="s">
        <v>182</v>
      </c>
      <c r="T20" s="20" t="s">
        <v>182</v>
      </c>
      <c r="U20" s="18" t="s">
        <v>182</v>
      </c>
      <c r="V20" s="20" t="s">
        <v>182</v>
      </c>
      <c r="W20" s="18" t="n">
        <v>429.54310775</v>
      </c>
      <c r="X20" s="20" t="n">
        <v>9.81747154</v>
      </c>
    </row>
    <row r="21" spans="1:24">
      <c r="A21" s="15" t="s">
        <v>196</v>
      </c>
      <c r="B21" s="17" t="n">
        <v>5741</v>
      </c>
      <c r="C21" s="18">
        <f>(91.0/B21*100)</f>
        <v/>
      </c>
      <c r="D21" s="19" t="n">
        <v>5650</v>
      </c>
      <c r="E21" s="18" t="n">
        <v>510.1303979</v>
      </c>
      <c r="F21" s="20" t="n">
        <v>1.87240121</v>
      </c>
      <c r="G21" s="18" t="n">
        <v>499.52877511</v>
      </c>
      <c r="H21" s="20" t="n">
        <v>4.69345574</v>
      </c>
      <c r="I21" s="18" t="n">
        <v>484.45822951</v>
      </c>
      <c r="J21" s="20" t="n">
        <v>6.06632694</v>
      </c>
      <c r="K21" s="18" t="n">
        <v>471.76509187</v>
      </c>
      <c r="L21" s="20" t="n">
        <v>10.24672133</v>
      </c>
      <c r="M21" s="18" t="n">
        <v>420.60898016</v>
      </c>
      <c r="N21" s="20" t="n">
        <v>10.2968798</v>
      </c>
      <c r="O21" s="18" t="n">
        <v>424.8487347</v>
      </c>
      <c r="P21" s="20" t="n">
        <v>29.04056888</v>
      </c>
      <c r="Q21" s="18" t="s">
        <v>182</v>
      </c>
      <c r="R21" s="20" t="s">
        <v>182</v>
      </c>
      <c r="S21" s="18" t="s">
        <v>182</v>
      </c>
      <c r="T21" s="20" t="s">
        <v>182</v>
      </c>
      <c r="U21" s="18" t="s">
        <v>182</v>
      </c>
      <c r="V21" s="20" t="s">
        <v>182</v>
      </c>
      <c r="W21" s="18" t="n">
        <v>463.83752326</v>
      </c>
      <c r="X21" s="20" t="n">
        <v>7.92701502</v>
      </c>
    </row>
    <row r="22" spans="1:24">
      <c r="A22" s="15" t="s">
        <v>197</v>
      </c>
      <c r="B22" s="17" t="n">
        <v>6598</v>
      </c>
      <c r="C22" s="18">
        <f>(103.0/B22*100)</f>
        <v/>
      </c>
      <c r="D22" s="19" t="n">
        <v>6495</v>
      </c>
      <c r="E22" s="18" t="n">
        <v>496.18626194</v>
      </c>
      <c r="F22" s="20" t="n">
        <v>4.5776178</v>
      </c>
      <c r="G22" s="18" t="n">
        <v>476.69604077</v>
      </c>
      <c r="H22" s="20" t="n">
        <v>5.02675617</v>
      </c>
      <c r="I22" s="18" t="n">
        <v>465.95803694</v>
      </c>
      <c r="J22" s="20" t="n">
        <v>5.10472255</v>
      </c>
      <c r="K22" s="18" t="n">
        <v>438.89753261</v>
      </c>
      <c r="L22" s="20" t="n">
        <v>7.7420731</v>
      </c>
      <c r="M22" s="18" t="n">
        <v>442.96292711</v>
      </c>
      <c r="N22" s="20" t="n">
        <v>9.004436070000001</v>
      </c>
      <c r="O22" s="18" t="n">
        <v>353.48150344</v>
      </c>
      <c r="P22" s="20" t="n">
        <v>10.04320883</v>
      </c>
      <c r="Q22" s="18" t="s">
        <v>182</v>
      </c>
      <c r="R22" s="20" t="s">
        <v>182</v>
      </c>
      <c r="S22" s="18" t="n">
        <v>465.3184081</v>
      </c>
      <c r="T22" s="20" t="n">
        <v>9.52311205</v>
      </c>
      <c r="U22" s="18" t="s">
        <v>182</v>
      </c>
      <c r="V22" s="20" t="s">
        <v>182</v>
      </c>
      <c r="W22" s="18" t="n">
        <v>392.47931581</v>
      </c>
      <c r="X22" s="20" t="n">
        <v>7.71115223</v>
      </c>
    </row>
    <row r="23" spans="1:24">
      <c r="A23" s="15" t="s">
        <v>198</v>
      </c>
      <c r="B23" s="17" t="n">
        <v>11583</v>
      </c>
      <c r="C23" s="18">
        <f>(535.0/B23*100)</f>
        <v/>
      </c>
      <c r="D23" s="19" t="n">
        <v>11048</v>
      </c>
      <c r="E23" s="18" t="n">
        <v>500.15398755</v>
      </c>
      <c r="F23" s="20" t="n">
        <v>3.09809937</v>
      </c>
      <c r="G23" s="18" t="n">
        <v>501.75910558</v>
      </c>
      <c r="H23" s="20" t="n">
        <v>5.25357912</v>
      </c>
      <c r="I23" s="18" t="n">
        <v>498.56743013</v>
      </c>
      <c r="J23" s="20" t="n">
        <v>5.07782053</v>
      </c>
      <c r="K23" s="18" t="n">
        <v>465.16794765</v>
      </c>
      <c r="L23" s="20" t="n">
        <v>7.51309891</v>
      </c>
      <c r="M23" s="18" t="n">
        <v>460.44610958</v>
      </c>
      <c r="N23" s="20" t="n">
        <v>9.025577070000001</v>
      </c>
      <c r="O23" s="18" t="n">
        <v>458.71026959</v>
      </c>
      <c r="P23" s="20" t="n">
        <v>19.55759787</v>
      </c>
      <c r="Q23" s="18" t="s">
        <v>182</v>
      </c>
      <c r="R23" s="20" t="s">
        <v>182</v>
      </c>
      <c r="S23" s="18" t="s">
        <v>182</v>
      </c>
      <c r="T23" s="20" t="s">
        <v>182</v>
      </c>
      <c r="U23" s="18" t="s">
        <v>182</v>
      </c>
      <c r="V23" s="20" t="s">
        <v>182</v>
      </c>
      <c r="W23" s="18" t="n">
        <v>436.94801077</v>
      </c>
      <c r="X23" s="20" t="n">
        <v>5.86703417</v>
      </c>
    </row>
    <row r="24" spans="1:24">
      <c r="A24" s="15" t="s">
        <v>199</v>
      </c>
      <c r="B24" s="17" t="n">
        <v>6647</v>
      </c>
      <c r="C24" s="18">
        <f>(27.0/B24*100)</f>
        <v/>
      </c>
      <c r="D24" s="19" t="n">
        <v>6620</v>
      </c>
      <c r="E24" s="18" t="n">
        <v>535.53441355</v>
      </c>
      <c r="F24" s="20" t="n">
        <v>2.85252857</v>
      </c>
      <c r="G24" s="18" t="n">
        <v>544.59508018</v>
      </c>
      <c r="H24" s="20" t="n">
        <v>10.24275836</v>
      </c>
      <c r="I24" s="18" t="n">
        <v>531.54536136</v>
      </c>
      <c r="J24" s="20" t="n">
        <v>13.36087329</v>
      </c>
      <c r="K24" s="18" t="n">
        <v>501.45625712</v>
      </c>
      <c r="L24" s="20" t="n">
        <v>19.56829043</v>
      </c>
      <c r="M24" s="18" t="n">
        <v>490.14484369</v>
      </c>
      <c r="N24" s="20" t="n">
        <v>23.15930594</v>
      </c>
      <c r="O24" s="18" t="n">
        <v>437.355754</v>
      </c>
      <c r="P24" s="20" t="n">
        <v>17.09724105</v>
      </c>
      <c r="Q24" s="18" t="s">
        <v>182</v>
      </c>
      <c r="R24" s="20" t="s">
        <v>182</v>
      </c>
      <c r="S24" s="18" t="s">
        <v>182</v>
      </c>
      <c r="T24" s="20" t="s">
        <v>182</v>
      </c>
      <c r="U24" s="18" t="s">
        <v>182</v>
      </c>
      <c r="V24" s="20" t="s">
        <v>182</v>
      </c>
      <c r="W24" s="18" t="n">
        <v>449.18464126</v>
      </c>
      <c r="X24" s="20" t="n">
        <v>12.24493599</v>
      </c>
    </row>
    <row r="25" spans="1:24">
      <c r="A25" s="15" t="s">
        <v>200</v>
      </c>
      <c r="B25" s="17" t="n">
        <v>5581</v>
      </c>
      <c r="C25" s="18">
        <f>(28.0/B25*100)</f>
        <v/>
      </c>
      <c r="D25" s="19" t="n">
        <v>5553</v>
      </c>
      <c r="E25" s="18" t="n">
        <v>529.23318052</v>
      </c>
      <c r="F25" s="20" t="n">
        <v>3.60397022</v>
      </c>
      <c r="G25" s="18" t="n">
        <v>511.13616391</v>
      </c>
      <c r="H25" s="20" t="n">
        <v>6.84518429</v>
      </c>
      <c r="I25" s="18" t="n">
        <v>492.11187529</v>
      </c>
      <c r="J25" s="20" t="n">
        <v>9.16583587</v>
      </c>
      <c r="K25" s="18" t="n">
        <v>512.83602278</v>
      </c>
      <c r="L25" s="20" t="n">
        <v>30.47318742</v>
      </c>
      <c r="M25" s="18" t="n">
        <v>489.74598243</v>
      </c>
      <c r="N25" s="20" t="n">
        <v>50.08642766</v>
      </c>
      <c r="O25" s="18" t="n">
        <v>392.05635972</v>
      </c>
      <c r="P25" s="20" t="n">
        <v>35.90323828</v>
      </c>
      <c r="Q25" s="18" t="s">
        <v>182</v>
      </c>
      <c r="R25" s="20" t="s">
        <v>182</v>
      </c>
      <c r="S25" s="18" t="s">
        <v>182</v>
      </c>
      <c r="T25" s="20" t="s">
        <v>182</v>
      </c>
      <c r="U25" s="18" t="s">
        <v>182</v>
      </c>
      <c r="V25" s="20" t="s">
        <v>182</v>
      </c>
      <c r="W25" s="18" t="n">
        <v>488.22052142</v>
      </c>
      <c r="X25" s="20" t="n">
        <v>25.54711421</v>
      </c>
    </row>
    <row r="26" spans="1:24">
      <c r="A26" s="15" t="s">
        <v>201</v>
      </c>
      <c r="B26" s="17" t="n">
        <v>4869</v>
      </c>
      <c r="C26" s="18">
        <f>(108.0/B26*100)</f>
        <v/>
      </c>
      <c r="D26" s="19" t="n">
        <v>4761</v>
      </c>
      <c r="E26" s="18" t="n">
        <v>496.71455652</v>
      </c>
      <c r="F26" s="20" t="n">
        <v>2.68482929</v>
      </c>
      <c r="G26" s="18" t="n">
        <v>484.14857724</v>
      </c>
      <c r="H26" s="20" t="n">
        <v>3.15523631</v>
      </c>
      <c r="I26" s="18" t="n">
        <v>470.70849033</v>
      </c>
      <c r="J26" s="20" t="n">
        <v>3.7045791</v>
      </c>
      <c r="K26" s="18" t="n">
        <v>459.92145607</v>
      </c>
      <c r="L26" s="20" t="n">
        <v>4.85323955</v>
      </c>
      <c r="M26" s="18" t="n">
        <v>464.2372426</v>
      </c>
      <c r="N26" s="20" t="n">
        <v>6.29105697</v>
      </c>
      <c r="O26" s="18" t="s">
        <v>182</v>
      </c>
      <c r="P26" s="20" t="s">
        <v>182</v>
      </c>
      <c r="Q26" s="18" t="s">
        <v>182</v>
      </c>
      <c r="R26" s="20" t="s">
        <v>182</v>
      </c>
      <c r="S26" s="18" t="s">
        <v>182</v>
      </c>
      <c r="T26" s="20" t="s">
        <v>182</v>
      </c>
      <c r="U26" s="18" t="s">
        <v>182</v>
      </c>
      <c r="V26" s="20" t="s">
        <v>182</v>
      </c>
      <c r="W26" s="18" t="n">
        <v>443.54895342</v>
      </c>
      <c r="X26" s="20" t="n">
        <v>9.075775739999999</v>
      </c>
    </row>
    <row r="27" spans="1:24">
      <c r="A27" s="15" t="s">
        <v>202</v>
      </c>
      <c r="B27" s="17" t="n">
        <v>5299</v>
      </c>
      <c r="C27" s="18">
        <f>(207.0/B27*100)</f>
        <v/>
      </c>
      <c r="D27" s="19" t="n">
        <v>5092</v>
      </c>
      <c r="E27" s="18" t="n">
        <v>506.20251305</v>
      </c>
      <c r="F27" s="20" t="n">
        <v>1.90335972</v>
      </c>
      <c r="G27" s="18" t="n">
        <v>494.82262683</v>
      </c>
      <c r="H27" s="20" t="n">
        <v>3.88410809</v>
      </c>
      <c r="I27" s="18" t="n">
        <v>471.54765466</v>
      </c>
      <c r="J27" s="20" t="n">
        <v>4.81890549</v>
      </c>
      <c r="K27" s="18" t="n">
        <v>448.38548719</v>
      </c>
      <c r="L27" s="20" t="n">
        <v>5.90639989</v>
      </c>
      <c r="M27" s="18" t="n">
        <v>426.60413507</v>
      </c>
      <c r="N27" s="20" t="n">
        <v>7.71622753</v>
      </c>
      <c r="O27" s="18" t="n">
        <v>433.74807221</v>
      </c>
      <c r="P27" s="20" t="n">
        <v>14.3856779</v>
      </c>
      <c r="Q27" s="18" t="s">
        <v>182</v>
      </c>
      <c r="R27" s="20" t="s">
        <v>182</v>
      </c>
      <c r="S27" s="18" t="s">
        <v>182</v>
      </c>
      <c r="T27" s="20" t="s">
        <v>182</v>
      </c>
      <c r="U27" s="18" t="s">
        <v>182</v>
      </c>
      <c r="V27" s="20" t="s">
        <v>182</v>
      </c>
      <c r="W27" s="18" t="n">
        <v>428.64677222</v>
      </c>
      <c r="X27" s="20" t="n">
        <v>4.03325215</v>
      </c>
    </row>
    <row r="28" spans="1:24">
      <c r="A28" s="15" t="s">
        <v>203</v>
      </c>
      <c r="B28" s="17" t="n">
        <v>7568</v>
      </c>
      <c r="C28" s="18">
        <f>(141.0/B28*100)</f>
        <v/>
      </c>
      <c r="D28" s="19" t="n">
        <v>7427</v>
      </c>
      <c r="E28" s="18" t="n">
        <v>409.86506476</v>
      </c>
      <c r="F28" s="20" t="n">
        <v>2.4162305</v>
      </c>
      <c r="G28" s="18" t="n">
        <v>413.79669478</v>
      </c>
      <c r="H28" s="20" t="n">
        <v>4.54707643</v>
      </c>
      <c r="I28" s="18" t="n">
        <v>420.55334798</v>
      </c>
      <c r="J28" s="20" t="n">
        <v>4.35339592</v>
      </c>
      <c r="K28" s="18" t="n">
        <v>409.467541</v>
      </c>
      <c r="L28" s="20" t="n">
        <v>7.21215428</v>
      </c>
      <c r="M28" s="18" t="n">
        <v>409.57595704</v>
      </c>
      <c r="N28" s="20" t="n">
        <v>11.15837335</v>
      </c>
      <c r="O28" s="18" t="n">
        <v>331.61953229</v>
      </c>
      <c r="P28" s="20" t="n">
        <v>9.41278149</v>
      </c>
      <c r="Q28" s="18" t="s">
        <v>182</v>
      </c>
      <c r="R28" s="20" t="s">
        <v>182</v>
      </c>
      <c r="S28" s="18" t="s">
        <v>182</v>
      </c>
      <c r="T28" s="20" t="s">
        <v>182</v>
      </c>
      <c r="U28" s="18" t="s">
        <v>182</v>
      </c>
      <c r="V28" s="20" t="s">
        <v>182</v>
      </c>
      <c r="W28" s="18" t="n">
        <v>372.71891347</v>
      </c>
      <c r="X28" s="20" t="n">
        <v>8.330951819999999</v>
      </c>
    </row>
    <row r="29" spans="1:24">
      <c r="A29" s="15" t="s">
        <v>204</v>
      </c>
      <c r="B29" s="17" t="n">
        <v>5385</v>
      </c>
      <c r="C29" s="18">
        <f>(37.0/B29*100)</f>
        <v/>
      </c>
      <c r="D29" s="19" t="n">
        <v>5348</v>
      </c>
      <c r="E29" s="18" t="n">
        <v>511.60817431</v>
      </c>
      <c r="F29" s="20" t="n">
        <v>3.28687729</v>
      </c>
      <c r="G29" s="18" t="n">
        <v>531.18553545</v>
      </c>
      <c r="H29" s="20" t="n">
        <v>3.89132171</v>
      </c>
      <c r="I29" s="18" t="n">
        <v>523.81501888</v>
      </c>
      <c r="J29" s="20" t="n">
        <v>3.03152702</v>
      </c>
      <c r="K29" s="18" t="n">
        <v>522.84491475</v>
      </c>
      <c r="L29" s="20" t="n">
        <v>4.1224958</v>
      </c>
      <c r="M29" s="18" t="n">
        <v>499.75580392</v>
      </c>
      <c r="N29" s="20" t="n">
        <v>6.13819704</v>
      </c>
      <c r="O29" s="18" t="n">
        <v>388.67614524</v>
      </c>
      <c r="P29" s="20" t="n">
        <v>42.43001082</v>
      </c>
      <c r="Q29" s="18" t="s">
        <v>182</v>
      </c>
      <c r="R29" s="20" t="s">
        <v>182</v>
      </c>
      <c r="S29" s="18" t="n">
        <v>335.3902018</v>
      </c>
      <c r="T29" s="20" t="n">
        <v>12.1685767</v>
      </c>
      <c r="U29" s="18" t="s">
        <v>182</v>
      </c>
      <c r="V29" s="20" t="s">
        <v>182</v>
      </c>
      <c r="W29" s="18" t="n">
        <v>452.17722179</v>
      </c>
      <c r="X29" s="20" t="n">
        <v>13.69758081</v>
      </c>
    </row>
    <row r="30" spans="1:24">
      <c r="A30" s="15" t="s">
        <v>205</v>
      </c>
      <c r="B30" s="17" t="n">
        <v>4520</v>
      </c>
      <c r="C30" s="18">
        <f>(618.0/B30*100)</f>
        <v/>
      </c>
      <c r="D30" s="19" t="n">
        <v>3902</v>
      </c>
      <c r="E30" s="18" t="n">
        <v>504.28254545</v>
      </c>
      <c r="F30" s="20" t="n">
        <v>3.53220065</v>
      </c>
      <c r="G30" s="18" t="n">
        <v>514.94734382</v>
      </c>
      <c r="H30" s="20" t="n">
        <v>4.42223289</v>
      </c>
      <c r="I30" s="18" t="n">
        <v>501.08983464</v>
      </c>
      <c r="J30" s="20" t="n">
        <v>4.84863941</v>
      </c>
      <c r="K30" s="18" t="n">
        <v>488.02608058</v>
      </c>
      <c r="L30" s="20" t="n">
        <v>6.28576559</v>
      </c>
      <c r="M30" s="18" t="n">
        <v>474.91758621</v>
      </c>
      <c r="N30" s="20" t="n">
        <v>8.14511912</v>
      </c>
      <c r="O30" s="18" t="n">
        <v>416.62079913</v>
      </c>
      <c r="P30" s="20" t="n">
        <v>23.35845308</v>
      </c>
      <c r="Q30" s="18" t="s">
        <v>182</v>
      </c>
      <c r="R30" s="20" t="s">
        <v>182</v>
      </c>
      <c r="S30" s="18" t="s">
        <v>182</v>
      </c>
      <c r="T30" s="20" t="s">
        <v>182</v>
      </c>
      <c r="U30" s="18" t="s">
        <v>182</v>
      </c>
      <c r="V30" s="20" t="s">
        <v>182</v>
      </c>
      <c r="W30" s="18" t="n">
        <v>428.6965673</v>
      </c>
      <c r="X30" s="20" t="n">
        <v>6.53483375</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(18.0/B32*100)</f>
        <v/>
      </c>
      <c r="D32" s="19" t="n">
        <v>4460</v>
      </c>
      <c r="E32" s="18" t="n">
        <v>519.57460999</v>
      </c>
      <c r="F32" s="20" t="n">
        <v>2.39588659</v>
      </c>
      <c r="G32" s="18" t="n">
        <v>503.29220596</v>
      </c>
      <c r="H32" s="20" t="n">
        <v>4.58562808</v>
      </c>
      <c r="I32" s="18" t="n">
        <v>492.29278645</v>
      </c>
      <c r="J32" s="20" t="n">
        <v>4.77621296</v>
      </c>
      <c r="K32" s="18" t="n">
        <v>457.50242811</v>
      </c>
      <c r="L32" s="20" t="n">
        <v>5.43601374</v>
      </c>
      <c r="M32" s="18" t="n">
        <v>458.85755931</v>
      </c>
      <c r="N32" s="20" t="n">
        <v>5.80685945</v>
      </c>
      <c r="O32" s="18" t="n">
        <v>459.37468581</v>
      </c>
      <c r="P32" s="20" t="n">
        <v>28.13902873</v>
      </c>
      <c r="Q32" s="18" t="s">
        <v>182</v>
      </c>
      <c r="R32" s="20" t="s">
        <v>182</v>
      </c>
      <c r="S32" s="18" t="s">
        <v>182</v>
      </c>
      <c r="T32" s="20" t="s">
        <v>182</v>
      </c>
      <c r="U32" s="18" t="s">
        <v>182</v>
      </c>
      <c r="V32" s="20" t="s">
        <v>182</v>
      </c>
      <c r="W32" s="18" t="n">
        <v>425.11379744</v>
      </c>
      <c r="X32" s="20" t="n">
        <v>10.24598673</v>
      </c>
    </row>
    <row r="33" spans="1:24">
      <c r="A33" s="15" t="s">
        <v>208</v>
      </c>
      <c r="B33" s="17" t="n">
        <v>7325</v>
      </c>
      <c r="C33" s="18">
        <f>(254.0/B33*100)</f>
        <v/>
      </c>
      <c r="D33" s="19" t="n">
        <v>7071</v>
      </c>
      <c r="E33" s="18" t="n">
        <v>508.6449414</v>
      </c>
      <c r="F33" s="20" t="n">
        <v>2.9088276</v>
      </c>
      <c r="G33" s="18" t="n">
        <v>499.84991141</v>
      </c>
      <c r="H33" s="20" t="n">
        <v>4.00451797</v>
      </c>
      <c r="I33" s="18" t="n">
        <v>480.91467162</v>
      </c>
      <c r="J33" s="20" t="n">
        <v>4.68886756</v>
      </c>
      <c r="K33" s="18" t="n">
        <v>461.14763262</v>
      </c>
      <c r="L33" s="20" t="n">
        <v>5.88079906</v>
      </c>
      <c r="M33" s="18" t="n">
        <v>443.41538959</v>
      </c>
      <c r="N33" s="20" t="n">
        <v>6.90031309</v>
      </c>
      <c r="O33" s="18" t="n">
        <v>385.2957023</v>
      </c>
      <c r="P33" s="20" t="n">
        <v>29.52119482</v>
      </c>
      <c r="Q33" s="18" t="s">
        <v>182</v>
      </c>
      <c r="R33" s="20" t="s">
        <v>182</v>
      </c>
      <c r="S33" s="18" t="s">
        <v>182</v>
      </c>
      <c r="T33" s="20" t="s">
        <v>182</v>
      </c>
      <c r="U33" s="18" t="s">
        <v>182</v>
      </c>
      <c r="V33" s="20" t="s">
        <v>182</v>
      </c>
      <c r="W33" s="18" t="n">
        <v>428.78916999</v>
      </c>
      <c r="X33" s="20" t="n">
        <v>8.317264310000001</v>
      </c>
    </row>
    <row r="34" spans="1:24">
      <c r="A34" s="15" t="s">
        <v>209</v>
      </c>
      <c r="B34" s="17" t="n">
        <v>6350</v>
      </c>
      <c r="C34" s="18">
        <f>(94.0/B34*100)</f>
        <v/>
      </c>
      <c r="D34" s="19" t="n">
        <v>6256</v>
      </c>
      <c r="E34" s="18" t="n">
        <v>490.01920692</v>
      </c>
      <c r="F34" s="20" t="n">
        <v>2.72847818</v>
      </c>
      <c r="G34" s="18" t="n">
        <v>485.95014777</v>
      </c>
      <c r="H34" s="20" t="n">
        <v>4.67261947</v>
      </c>
      <c r="I34" s="18" t="n">
        <v>489.77183281</v>
      </c>
      <c r="J34" s="20" t="n">
        <v>4.6773578</v>
      </c>
      <c r="K34" s="18" t="n">
        <v>482.27658563</v>
      </c>
      <c r="L34" s="20" t="n">
        <v>5.64524236</v>
      </c>
      <c r="M34" s="18" t="n">
        <v>445.00753596</v>
      </c>
      <c r="N34" s="20" t="n">
        <v>5.86867881</v>
      </c>
      <c r="O34" s="18" t="n">
        <v>379.07328183</v>
      </c>
      <c r="P34" s="20" t="n">
        <v>14.0777645</v>
      </c>
      <c r="Q34" s="18" t="s">
        <v>182</v>
      </c>
      <c r="R34" s="20" t="s">
        <v>182</v>
      </c>
      <c r="S34" s="18" t="n">
        <v>336.51078337</v>
      </c>
      <c r="T34" s="20" t="n">
        <v>12.24828707</v>
      </c>
      <c r="U34" s="18" t="s">
        <v>182</v>
      </c>
      <c r="V34" s="20" t="s">
        <v>182</v>
      </c>
      <c r="W34" s="18" t="n">
        <v>410.8584644</v>
      </c>
      <c r="X34" s="20" t="n">
        <v>9.43238096</v>
      </c>
    </row>
    <row r="35" spans="1:24">
      <c r="A35" s="15" t="s">
        <v>210</v>
      </c>
      <c r="B35" s="17" t="n">
        <v>6406</v>
      </c>
      <c r="C35" s="18">
        <f>(85.0/B35*100)</f>
        <v/>
      </c>
      <c r="D35" s="19" t="n">
        <v>6321</v>
      </c>
      <c r="E35" s="18" t="n">
        <v>518.27097023</v>
      </c>
      <c r="F35" s="20" t="n">
        <v>2.03910638</v>
      </c>
      <c r="G35" s="18" t="n">
        <v>526.8050836</v>
      </c>
      <c r="H35" s="20" t="n">
        <v>3.66299223</v>
      </c>
      <c r="I35" s="18" t="n">
        <v>517.61145709</v>
      </c>
      <c r="J35" s="20" t="n">
        <v>3.44917196</v>
      </c>
      <c r="K35" s="18" t="n">
        <v>482.14971816</v>
      </c>
      <c r="L35" s="20" t="n">
        <v>5.12234778</v>
      </c>
      <c r="M35" s="18" t="n">
        <v>462.74111666</v>
      </c>
      <c r="N35" s="20" t="n">
        <v>9.460180210000001</v>
      </c>
      <c r="O35" s="18" t="n">
        <v>456.28947541</v>
      </c>
      <c r="P35" s="20" t="n">
        <v>18.93491365</v>
      </c>
      <c r="Q35" s="18" t="s">
        <v>182</v>
      </c>
      <c r="R35" s="20" t="s">
        <v>182</v>
      </c>
      <c r="S35" s="18" t="n">
        <v>349.78970242</v>
      </c>
      <c r="T35" s="20" t="n">
        <v>6.90672373</v>
      </c>
      <c r="U35" s="18" t="s">
        <v>182</v>
      </c>
      <c r="V35" s="20" t="s">
        <v>182</v>
      </c>
      <c r="W35" s="18" t="n">
        <v>448.52643975</v>
      </c>
      <c r="X35" s="20" t="n">
        <v>6.90373564</v>
      </c>
    </row>
    <row r="36" spans="1:24">
      <c r="A36" s="15" t="s">
        <v>211</v>
      </c>
      <c r="B36" s="17" t="n">
        <v>6736</v>
      </c>
      <c r="C36" s="18">
        <f>(67.0/B36*100)</f>
        <v/>
      </c>
      <c r="D36" s="19" t="n">
        <v>6669</v>
      </c>
      <c r="E36" s="18" t="n">
        <v>487.3392433</v>
      </c>
      <c r="F36" s="20" t="n">
        <v>2.62435732</v>
      </c>
      <c r="G36" s="18" t="n">
        <v>495.99870259</v>
      </c>
      <c r="H36" s="20" t="n">
        <v>4.09711654</v>
      </c>
      <c r="I36" s="18" t="n">
        <v>497.5267952</v>
      </c>
      <c r="J36" s="20" t="n">
        <v>3.59750258</v>
      </c>
      <c r="K36" s="18" t="n">
        <v>483.9609308</v>
      </c>
      <c r="L36" s="20" t="n">
        <v>5.7146064</v>
      </c>
      <c r="M36" s="18" t="n">
        <v>462.70937801</v>
      </c>
      <c r="N36" s="20" t="n">
        <v>11.53443803</v>
      </c>
      <c r="O36" s="18" t="n">
        <v>415.69116087</v>
      </c>
      <c r="P36" s="20" t="n">
        <v>19.29217902</v>
      </c>
      <c r="Q36" s="18" t="s">
        <v>182</v>
      </c>
      <c r="R36" s="20" t="s">
        <v>182</v>
      </c>
      <c r="S36" s="18" t="s">
        <v>182</v>
      </c>
      <c r="T36" s="20" t="s">
        <v>182</v>
      </c>
      <c r="U36" s="18" t="s">
        <v>182</v>
      </c>
      <c r="V36" s="20" t="s">
        <v>182</v>
      </c>
      <c r="W36" s="18" t="n">
        <v>433.51253172</v>
      </c>
      <c r="X36" s="20" t="n">
        <v>7.09442116</v>
      </c>
    </row>
    <row r="37" spans="1:24">
      <c r="A37" s="15" t="s">
        <v>212</v>
      </c>
      <c r="B37" s="17" t="n">
        <v>5458</v>
      </c>
      <c r="C37" s="18">
        <f>(306.0/B37*100)</f>
        <v/>
      </c>
      <c r="D37" s="19" t="n">
        <v>5152</v>
      </c>
      <c r="E37" s="18" t="n">
        <v>508.72217122</v>
      </c>
      <c r="F37" s="20" t="n">
        <v>3.10846682</v>
      </c>
      <c r="G37" s="18" t="n">
        <v>503.31432359</v>
      </c>
      <c r="H37" s="20" t="n">
        <v>4.29716451</v>
      </c>
      <c r="I37" s="18" t="n">
        <v>504.1947005</v>
      </c>
      <c r="J37" s="20" t="n">
        <v>5.38086815</v>
      </c>
      <c r="K37" s="18" t="n">
        <v>494.12777603</v>
      </c>
      <c r="L37" s="20" t="n">
        <v>5.89154785</v>
      </c>
      <c r="M37" s="18" t="n">
        <v>487.36927951</v>
      </c>
      <c r="N37" s="20" t="n">
        <v>7.35707797</v>
      </c>
      <c r="O37" s="18" t="n">
        <v>389.21190398</v>
      </c>
      <c r="P37" s="20" t="n">
        <v>22.35314496</v>
      </c>
      <c r="Q37" s="18" t="s">
        <v>182</v>
      </c>
      <c r="R37" s="20" t="s">
        <v>182</v>
      </c>
      <c r="S37" s="18" t="s">
        <v>182</v>
      </c>
      <c r="T37" s="20" t="s">
        <v>182</v>
      </c>
      <c r="U37" s="18" t="s">
        <v>182</v>
      </c>
      <c r="V37" s="20" t="s">
        <v>182</v>
      </c>
      <c r="W37" s="18" t="n">
        <v>427.35618722</v>
      </c>
      <c r="X37" s="20" t="n">
        <v>5.66049927</v>
      </c>
    </row>
    <row r="38" spans="1:24">
      <c r="A38" s="15" t="s">
        <v>213</v>
      </c>
      <c r="B38" s="17" t="n">
        <v>5860</v>
      </c>
      <c r="C38" s="18">
        <f>(75.0/B38*100)</f>
        <v/>
      </c>
      <c r="D38" s="19" t="n">
        <v>5785</v>
      </c>
      <c r="E38" s="18" t="n">
        <v>525.48137045</v>
      </c>
      <c r="F38" s="20" t="n">
        <v>2.67081407</v>
      </c>
      <c r="G38" s="18" t="n">
        <v>548.49080585</v>
      </c>
      <c r="H38" s="20" t="n">
        <v>4.52691431</v>
      </c>
      <c r="I38" s="18" t="n">
        <v>523.06367628</v>
      </c>
      <c r="J38" s="20" t="n">
        <v>6.20173681</v>
      </c>
      <c r="K38" s="18" t="n">
        <v>497.17045</v>
      </c>
      <c r="L38" s="20" t="n">
        <v>9.07724033</v>
      </c>
      <c r="M38" s="18" t="n">
        <v>498.45005102</v>
      </c>
      <c r="N38" s="20" t="n">
        <v>13.17348647</v>
      </c>
      <c r="O38" s="18" t="n">
        <v>423.77334755</v>
      </c>
      <c r="P38" s="20" t="n">
        <v>19.6152984</v>
      </c>
      <c r="Q38" s="18" t="s">
        <v>182</v>
      </c>
      <c r="R38" s="20" t="s">
        <v>182</v>
      </c>
      <c r="S38" s="18" t="s">
        <v>182</v>
      </c>
      <c r="T38" s="20" t="s">
        <v>182</v>
      </c>
      <c r="U38" s="18" t="s">
        <v>182</v>
      </c>
      <c r="V38" s="20" t="s">
        <v>182</v>
      </c>
      <c r="W38" s="18" t="n">
        <v>455.88116751</v>
      </c>
      <c r="X38" s="20" t="n">
        <v>6.62576637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(5681.0/B40*100)</f>
        <v/>
      </c>
      <c r="D40" s="19" t="n">
        <v>8476</v>
      </c>
      <c r="E40" s="18" t="n">
        <v>495.73835487</v>
      </c>
      <c r="F40" s="20" t="n">
        <v>3.20129812</v>
      </c>
      <c r="G40" s="18" t="n">
        <v>517.6366733900001</v>
      </c>
      <c r="H40" s="20" t="n">
        <v>4.72845232</v>
      </c>
      <c r="I40" s="18" t="n">
        <v>511.30817279</v>
      </c>
      <c r="J40" s="20" t="n">
        <v>4.42491592</v>
      </c>
      <c r="K40" s="18" t="n">
        <v>499.30132089</v>
      </c>
      <c r="L40" s="20" t="n">
        <v>6.82254366</v>
      </c>
      <c r="M40" s="18" t="n">
        <v>449.31408951</v>
      </c>
      <c r="N40" s="20" t="n">
        <v>8.627413280000001</v>
      </c>
      <c r="O40" s="18" t="n">
        <v>408.69474018</v>
      </c>
      <c r="P40" s="20" t="n">
        <v>29.40753755</v>
      </c>
      <c r="Q40" s="18" t="s">
        <v>182</v>
      </c>
      <c r="R40" s="20" t="s">
        <v>182</v>
      </c>
      <c r="S40" s="18" t="n">
        <v>491.16464222</v>
      </c>
      <c r="T40" s="20" t="n">
        <v>2.5540442</v>
      </c>
      <c r="U40" s="18" t="s">
        <v>182</v>
      </c>
      <c r="V40" s="20" t="s">
        <v>182</v>
      </c>
      <c r="W40" s="18" t="n">
        <v>412.37972415</v>
      </c>
      <c r="X40" s="20" t="n">
        <v>5.97576179</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(2873.0/B46*100)</f>
        <v/>
      </c>
      <c r="D46" s="19" t="n">
        <v>20268</v>
      </c>
      <c r="E46" s="18" t="n">
        <v>395.24042131</v>
      </c>
      <c r="F46" s="20" t="n">
        <v>3.41410849</v>
      </c>
      <c r="G46" s="18" t="n">
        <v>390.40167559</v>
      </c>
      <c r="H46" s="20" t="n">
        <v>6.1635956</v>
      </c>
      <c r="I46" s="18" t="n">
        <v>405.52523465</v>
      </c>
      <c r="J46" s="20" t="n">
        <v>6.0918176</v>
      </c>
      <c r="K46" s="18" t="n">
        <v>389.63972389</v>
      </c>
      <c r="L46" s="20" t="n">
        <v>9.246228240000001</v>
      </c>
      <c r="M46" s="18" t="n">
        <v>365.86744675</v>
      </c>
      <c r="N46" s="20" t="n">
        <v>8.594159790000001</v>
      </c>
      <c r="O46" s="18" t="n">
        <v>284.46388749</v>
      </c>
      <c r="P46" s="20" t="n">
        <v>12.06045404</v>
      </c>
      <c r="Q46" s="18" t="s">
        <v>182</v>
      </c>
      <c r="R46" s="20" t="s">
        <v>182</v>
      </c>
      <c r="S46" s="18" t="s">
        <v>182</v>
      </c>
      <c r="T46" s="20" t="s">
        <v>182</v>
      </c>
      <c r="U46" s="18" t="s">
        <v>182</v>
      </c>
      <c r="V46" s="20" t="s">
        <v>182</v>
      </c>
      <c r="W46" s="18" t="n">
        <v>358.31126341</v>
      </c>
      <c r="X46" s="20" t="n">
        <v>3.94024501</v>
      </c>
    </row>
    <row r="47" spans="1:24">
      <c r="A47" s="15" t="s">
        <v>222</v>
      </c>
      <c r="B47" s="17" t="n">
        <v>5928</v>
      </c>
      <c r="C47" s="18">
        <f>(197.0/B47*100)</f>
        <v/>
      </c>
      <c r="D47" s="19" t="n">
        <v>5731</v>
      </c>
      <c r="E47" s="18" t="n">
        <v>475.00263357</v>
      </c>
      <c r="F47" s="20" t="n">
        <v>4.17223948</v>
      </c>
      <c r="G47" s="18" t="n">
        <v>447.580357</v>
      </c>
      <c r="H47" s="20" t="n">
        <v>5.84165347</v>
      </c>
      <c r="I47" s="18" t="n">
        <v>442.54036873</v>
      </c>
      <c r="J47" s="20" t="n">
        <v>5.41595284</v>
      </c>
      <c r="K47" s="18" t="n">
        <v>421.22873452</v>
      </c>
      <c r="L47" s="20" t="n">
        <v>5.92033715</v>
      </c>
      <c r="M47" s="18" t="n">
        <v>414.9546257</v>
      </c>
      <c r="N47" s="20" t="n">
        <v>5.59361931</v>
      </c>
      <c r="O47" s="18" t="n">
        <v>351.05817057</v>
      </c>
      <c r="P47" s="20" t="n">
        <v>12.61946813</v>
      </c>
      <c r="Q47" s="18" t="s">
        <v>182</v>
      </c>
      <c r="R47" s="20" t="s">
        <v>182</v>
      </c>
      <c r="S47" s="18" t="s">
        <v>182</v>
      </c>
      <c r="T47" s="20" t="s">
        <v>182</v>
      </c>
      <c r="U47" s="18" t="s">
        <v>182</v>
      </c>
      <c r="V47" s="20" t="s">
        <v>182</v>
      </c>
      <c r="W47" s="18" t="n">
        <v>389.84080259</v>
      </c>
      <c r="X47" s="20" t="n">
        <v>4.96270214</v>
      </c>
    </row>
    <row r="48" spans="1:24">
      <c r="A48" s="15" t="s">
        <v>223</v>
      </c>
      <c r="B48" s="17" t="n">
        <v>9841</v>
      </c>
      <c r="C48" s="18">
        <f>(19.0/B48*100)</f>
        <v/>
      </c>
      <c r="D48" s="19" t="n">
        <v>9822</v>
      </c>
      <c r="E48" s="18" t="n">
        <v>539.6379177600001</v>
      </c>
      <c r="F48" s="20" t="n">
        <v>4.46678182</v>
      </c>
      <c r="G48" s="18" t="n">
        <v>533.74313964</v>
      </c>
      <c r="H48" s="20" t="n">
        <v>7.74855069</v>
      </c>
      <c r="I48" s="18" t="n">
        <v>519.65580776</v>
      </c>
      <c r="J48" s="20" t="n">
        <v>8.619932589999999</v>
      </c>
      <c r="K48" s="18" t="n">
        <v>499.28135268</v>
      </c>
      <c r="L48" s="20" t="n">
        <v>19.43131672</v>
      </c>
      <c r="M48" s="18" t="n">
        <v>480.221383</v>
      </c>
      <c r="N48" s="20" t="n">
        <v>15.15490923</v>
      </c>
      <c r="O48" s="18" t="n">
        <v>379.37826934</v>
      </c>
      <c r="P48" s="20" t="n">
        <v>11.07715242</v>
      </c>
      <c r="Q48" s="18" t="s">
        <v>182</v>
      </c>
      <c r="R48" s="20" t="s">
        <v>182</v>
      </c>
      <c r="S48" s="18" t="s">
        <v>182</v>
      </c>
      <c r="T48" s="20" t="s">
        <v>182</v>
      </c>
      <c r="U48" s="18" t="s">
        <v>182</v>
      </c>
      <c r="V48" s="20" t="s">
        <v>182</v>
      </c>
      <c r="W48" s="18" t="n">
        <v>468.05493409</v>
      </c>
      <c r="X48" s="20" t="n">
        <v>21.90317215</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(1173.0/B50*100)</f>
        <v/>
      </c>
      <c r="D50" s="19" t="n">
        <v>10622</v>
      </c>
      <c r="E50" s="18" t="n">
        <v>399.60324106</v>
      </c>
      <c r="F50" s="20" t="n">
        <v>2.62762639</v>
      </c>
      <c r="G50" s="18" t="n">
        <v>396.62812755</v>
      </c>
      <c r="H50" s="20" t="n">
        <v>3.3416893</v>
      </c>
      <c r="I50" s="18" t="n">
        <v>401.98837635</v>
      </c>
      <c r="J50" s="20" t="n">
        <v>4.31383508</v>
      </c>
      <c r="K50" s="18" t="n">
        <v>384.91658842</v>
      </c>
      <c r="L50" s="20" t="n">
        <v>4.71988578</v>
      </c>
      <c r="M50" s="18" t="n">
        <v>389.50330793</v>
      </c>
      <c r="N50" s="20" t="n">
        <v>8.223527989999999</v>
      </c>
      <c r="O50" s="18" t="n">
        <v>309.38214635</v>
      </c>
      <c r="P50" s="20" t="n">
        <v>11.65830352</v>
      </c>
      <c r="Q50" s="18" t="s">
        <v>182</v>
      </c>
      <c r="R50" s="20" t="s">
        <v>182</v>
      </c>
      <c r="S50" s="18" t="s">
        <v>182</v>
      </c>
      <c r="T50" s="20" t="s">
        <v>182</v>
      </c>
      <c r="U50" s="18" t="s">
        <v>182</v>
      </c>
      <c r="V50" s="20" t="s">
        <v>182</v>
      </c>
      <c r="W50" s="18" t="n">
        <v>364.19493858</v>
      </c>
      <c r="X50" s="20" t="n">
        <v>7.7566706</v>
      </c>
    </row>
    <row r="51" spans="1:24">
      <c r="A51" s="15" t="s">
        <v>226</v>
      </c>
      <c r="B51" s="17" t="n">
        <v>6866</v>
      </c>
      <c r="C51" s="18">
        <f>(116.0/B51*100)</f>
        <v/>
      </c>
      <c r="D51" s="19" t="n">
        <v>6750</v>
      </c>
      <c r="E51" s="18" t="n">
        <v>411.17376094</v>
      </c>
      <c r="F51" s="20" t="n">
        <v>2.99388303</v>
      </c>
      <c r="G51" s="18" t="n">
        <v>402.31848476</v>
      </c>
      <c r="H51" s="20" t="n">
        <v>4.65155773</v>
      </c>
      <c r="I51" s="18" t="n">
        <v>399.98543665</v>
      </c>
      <c r="J51" s="20" t="n">
        <v>4.51041118</v>
      </c>
      <c r="K51" s="18" t="n">
        <v>397.12119259</v>
      </c>
      <c r="L51" s="20" t="n">
        <v>7.62622755</v>
      </c>
      <c r="M51" s="18" t="n">
        <v>390.34558468</v>
      </c>
      <c r="N51" s="20" t="n">
        <v>8.85821977</v>
      </c>
      <c r="O51" s="18" t="n">
        <v>338.45012167</v>
      </c>
      <c r="P51" s="20" t="n">
        <v>17.18682088</v>
      </c>
      <c r="Q51" s="18" t="s">
        <v>182</v>
      </c>
      <c r="R51" s="20" t="s">
        <v>182</v>
      </c>
      <c r="S51" s="18" t="n">
        <v>380.5422133</v>
      </c>
      <c r="T51" s="20" t="n">
        <v>4.31283207</v>
      </c>
      <c r="U51" s="18" t="s">
        <v>182</v>
      </c>
      <c r="V51" s="20" t="s">
        <v>182</v>
      </c>
      <c r="W51" s="18" t="n">
        <v>380.77026003</v>
      </c>
      <c r="X51" s="20" t="n">
        <v>4.88893978</v>
      </c>
    </row>
    <row r="52" spans="1:24">
      <c r="A52" s="15" t="s">
        <v>227</v>
      </c>
      <c r="B52" s="17" t="n">
        <v>5809</v>
      </c>
      <c r="C52" s="18">
        <f>(120.0/B52*100)</f>
        <v/>
      </c>
      <c r="D52" s="19" t="n">
        <v>5689</v>
      </c>
      <c r="E52" s="18" t="n">
        <v>478.5082654</v>
      </c>
      <c r="F52" s="20" t="n">
        <v>2.90078686</v>
      </c>
      <c r="G52" s="18" t="n">
        <v>462.79871506</v>
      </c>
      <c r="H52" s="20" t="n">
        <v>4.41240058</v>
      </c>
      <c r="I52" s="18" t="n">
        <v>450.2490642</v>
      </c>
      <c r="J52" s="20" t="n">
        <v>5.1881107</v>
      </c>
      <c r="K52" s="18" t="n">
        <v>443.86834331</v>
      </c>
      <c r="L52" s="20" t="n">
        <v>7.55702328</v>
      </c>
      <c r="M52" s="18" t="n">
        <v>427.1457619</v>
      </c>
      <c r="N52" s="20" t="n">
        <v>6.9712758</v>
      </c>
      <c r="O52" s="18" t="n">
        <v>376.4202098</v>
      </c>
      <c r="P52" s="20" t="n">
        <v>22.91895151</v>
      </c>
      <c r="Q52" s="18" t="s">
        <v>182</v>
      </c>
      <c r="R52" s="20" t="s">
        <v>182</v>
      </c>
      <c r="S52" s="18" t="s">
        <v>182</v>
      </c>
      <c r="T52" s="20" t="s">
        <v>182</v>
      </c>
      <c r="U52" s="18" t="s">
        <v>182</v>
      </c>
      <c r="V52" s="20" t="s">
        <v>182</v>
      </c>
      <c r="W52" s="18" t="n">
        <v>392.2128189</v>
      </c>
      <c r="X52" s="20" t="n">
        <v>6.62718576</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(509.0/B54*100)</f>
        <v/>
      </c>
      <c r="D54" s="19" t="n">
        <v>4231</v>
      </c>
      <c r="E54" s="18" t="n">
        <v>345.29737157</v>
      </c>
      <c r="F54" s="20" t="n">
        <v>3.95841602</v>
      </c>
      <c r="G54" s="18" t="n">
        <v>329.79093124</v>
      </c>
      <c r="H54" s="20" t="n">
        <v>5.27466359</v>
      </c>
      <c r="I54" s="18" t="n">
        <v>331.67229027</v>
      </c>
      <c r="J54" s="20" t="n">
        <v>5.34523225</v>
      </c>
      <c r="K54" s="18" t="n">
        <v>324.86208355</v>
      </c>
      <c r="L54" s="20" t="n">
        <v>6.13926572</v>
      </c>
      <c r="M54" s="18" t="n">
        <v>317.21508095</v>
      </c>
      <c r="N54" s="20" t="n">
        <v>6.79916141</v>
      </c>
      <c r="O54" s="18" t="n">
        <v>287.6604697</v>
      </c>
      <c r="P54" s="20" t="n">
        <v>9.120625710000001</v>
      </c>
      <c r="Q54" s="18" t="s">
        <v>182</v>
      </c>
      <c r="R54" s="20" t="s">
        <v>182</v>
      </c>
      <c r="S54" s="18" t="s">
        <v>182</v>
      </c>
      <c r="T54" s="20" t="s">
        <v>182</v>
      </c>
      <c r="U54" s="18" t="s">
        <v>182</v>
      </c>
      <c r="V54" s="20" t="s">
        <v>182</v>
      </c>
      <c r="W54" s="18" t="n">
        <v>295.18434006</v>
      </c>
      <c r="X54" s="20" t="n">
        <v>4.08659299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(80.0/B56*100)</f>
        <v/>
      </c>
      <c r="D56" s="19" t="n">
        <v>5279</v>
      </c>
      <c r="E56" s="18" t="n">
        <v>550.81356161</v>
      </c>
      <c r="F56" s="20" t="n">
        <v>3.17925683</v>
      </c>
      <c r="G56" s="18" t="n">
        <v>554.74156695</v>
      </c>
      <c r="H56" s="20" t="n">
        <v>3.53789953</v>
      </c>
      <c r="I56" s="18" t="n">
        <v>547.32127323</v>
      </c>
      <c r="J56" s="20" t="n">
        <v>5.0107746</v>
      </c>
      <c r="K56" s="18" t="n">
        <v>541.3916344</v>
      </c>
      <c r="L56" s="20" t="n">
        <v>7.17980137</v>
      </c>
      <c r="M56" s="18" t="n">
        <v>508.81379027</v>
      </c>
      <c r="N56" s="20" t="n">
        <v>9.94262876</v>
      </c>
      <c r="O56" s="18" t="n">
        <v>469.66514609</v>
      </c>
      <c r="P56" s="20" t="n">
        <v>16.61451933</v>
      </c>
      <c r="Q56" s="18" t="s">
        <v>182</v>
      </c>
      <c r="R56" s="20" t="s">
        <v>182</v>
      </c>
      <c r="S56" s="18" t="s">
        <v>182</v>
      </c>
      <c r="T56" s="20" t="s">
        <v>182</v>
      </c>
      <c r="U56" s="18" t="s">
        <v>182</v>
      </c>
      <c r="V56" s="20" t="s">
        <v>182</v>
      </c>
      <c r="W56" s="18" t="n">
        <v>482.73794246</v>
      </c>
      <c r="X56" s="20" t="n">
        <v>16.76634657</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(270.0/B61*100)</f>
        <v/>
      </c>
      <c r="D61" s="19" t="n">
        <v>6255</v>
      </c>
      <c r="E61" s="18" t="n">
        <v>497.18991862</v>
      </c>
      <c r="F61" s="20" t="n">
        <v>2.3562508</v>
      </c>
      <c r="G61" s="18" t="n">
        <v>474.91305663</v>
      </c>
      <c r="H61" s="20" t="n">
        <v>4.05176512</v>
      </c>
      <c r="I61" s="18" t="n">
        <v>470.90358856</v>
      </c>
      <c r="J61" s="20" t="n">
        <v>3.83888387</v>
      </c>
      <c r="K61" s="18" t="n">
        <v>448.27147475</v>
      </c>
      <c r="L61" s="20" t="n">
        <v>6.58526643</v>
      </c>
      <c r="M61" s="18" t="n">
        <v>446.90528055</v>
      </c>
      <c r="N61" s="20" t="n">
        <v>6.60061898</v>
      </c>
      <c r="O61" s="18" t="n">
        <v>412.79041495</v>
      </c>
      <c r="P61" s="20" t="n">
        <v>15.55189954</v>
      </c>
      <c r="Q61" s="18" t="s">
        <v>182</v>
      </c>
      <c r="R61" s="20" t="s">
        <v>182</v>
      </c>
      <c r="S61" s="18" t="s">
        <v>182</v>
      </c>
      <c r="T61" s="20" t="s">
        <v>182</v>
      </c>
      <c r="U61" s="18" t="s">
        <v>182</v>
      </c>
      <c r="V61" s="20" t="s">
        <v>182</v>
      </c>
      <c r="W61" s="18" t="n">
        <v>412.89484012</v>
      </c>
      <c r="X61" s="20" t="n">
        <v>7.72663216</v>
      </c>
    </row>
    <row r="62" spans="1:24">
      <c r="A62" s="15" t="s">
        <v>237</v>
      </c>
      <c r="B62" s="17" t="n">
        <v>4476</v>
      </c>
      <c r="C62" s="18">
        <f>(5.0/B62*100)</f>
        <v/>
      </c>
      <c r="D62" s="19" t="n">
        <v>4471</v>
      </c>
      <c r="E62" s="18" t="n">
        <v>538.8832619</v>
      </c>
      <c r="F62" s="20" t="n">
        <v>1.49730322</v>
      </c>
      <c r="G62" s="18" t="n">
        <v>548.1091064</v>
      </c>
      <c r="H62" s="20" t="n">
        <v>3.10551856</v>
      </c>
      <c r="I62" s="18" t="n">
        <v>562.06780882</v>
      </c>
      <c r="J62" s="20" t="n">
        <v>3.3322419</v>
      </c>
      <c r="K62" s="18" t="n">
        <v>540.7141370000001</v>
      </c>
      <c r="L62" s="20" t="n">
        <v>7.23051545</v>
      </c>
      <c r="M62" s="18" t="n">
        <v>523.48378982</v>
      </c>
      <c r="N62" s="20" t="n">
        <v>8.258630630000001</v>
      </c>
      <c r="O62" s="18" t="n">
        <v>492.5715519</v>
      </c>
      <c r="P62" s="20" t="n">
        <v>17.55575261</v>
      </c>
      <c r="Q62" s="18" t="s">
        <v>182</v>
      </c>
      <c r="R62" s="20" t="s">
        <v>182</v>
      </c>
      <c r="S62" s="18" t="s">
        <v>182</v>
      </c>
      <c r="T62" s="20" t="s">
        <v>182</v>
      </c>
      <c r="U62" s="18" t="s">
        <v>182</v>
      </c>
      <c r="V62" s="20" t="s">
        <v>182</v>
      </c>
      <c r="W62" s="18" t="n">
        <v>517.9060893</v>
      </c>
      <c r="X62" s="20" t="n">
        <v>19.54620126</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(300.0/B67*100)</f>
        <v/>
      </c>
      <c r="D67" s="19" t="n">
        <v>6671</v>
      </c>
      <c r="E67" s="18" t="n">
        <v>400.76545638</v>
      </c>
      <c r="F67" s="20" t="n">
        <v>2.83369679</v>
      </c>
      <c r="G67" s="18" t="n">
        <v>386.9493811</v>
      </c>
      <c r="H67" s="20" t="n">
        <v>4.42060182</v>
      </c>
      <c r="I67" s="18" t="n">
        <v>390.48964372</v>
      </c>
      <c r="J67" s="20" t="n">
        <v>5.11120175</v>
      </c>
      <c r="K67" s="18" t="n">
        <v>369.22751035</v>
      </c>
      <c r="L67" s="20" t="n">
        <v>7.97349371</v>
      </c>
      <c r="M67" s="18" t="n">
        <v>346.9803804</v>
      </c>
      <c r="N67" s="20" t="n">
        <v>13.58195068</v>
      </c>
      <c r="O67" s="18" t="n">
        <v>303.84785217</v>
      </c>
      <c r="P67" s="20" t="n">
        <v>8.663461910000001</v>
      </c>
      <c r="Q67" s="18" t="s">
        <v>182</v>
      </c>
      <c r="R67" s="20" t="s">
        <v>182</v>
      </c>
      <c r="S67" s="18" t="s">
        <v>182</v>
      </c>
      <c r="T67" s="20" t="s">
        <v>182</v>
      </c>
      <c r="U67" s="18" t="s">
        <v>182</v>
      </c>
      <c r="V67" s="20" t="s">
        <v>182</v>
      </c>
      <c r="W67" s="18" t="n">
        <v>344.23709854</v>
      </c>
      <c r="X67" s="20" t="n">
        <v>7.39683201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512.6371594</v>
      </c>
      <c r="F70" s="20" t="n">
        <v>3.25795323</v>
      </c>
      <c r="G70" s="18" t="n">
        <v>496.67611432</v>
      </c>
      <c r="H70" s="20" t="n">
        <v>4.21970131</v>
      </c>
      <c r="I70" s="18" t="n">
        <v>487.3571303</v>
      </c>
      <c r="J70" s="20" t="n">
        <v>4.33380912</v>
      </c>
      <c r="K70" s="18" t="n">
        <v>476.00406644</v>
      </c>
      <c r="L70" s="20" t="n">
        <v>5.17510459</v>
      </c>
      <c r="M70" s="18" t="n">
        <v>478.40093012</v>
      </c>
      <c r="N70" s="20" t="n">
        <v>7.30168514</v>
      </c>
      <c r="O70" s="18" t="n">
        <v>454.95534387</v>
      </c>
      <c r="P70" s="20" t="n">
        <v>16.73197951</v>
      </c>
      <c r="Q70" s="18" t="s">
        <v>182</v>
      </c>
      <c r="R70" s="20" t="s">
        <v>182</v>
      </c>
      <c r="S70" s="18" t="s">
        <v>182</v>
      </c>
      <c r="T70" s="20" t="s">
        <v>182</v>
      </c>
      <c r="U70" s="18" t="s">
        <v>182</v>
      </c>
      <c r="V70" s="20" t="s">
        <v>182</v>
      </c>
      <c r="W70" s="18" t="n">
        <v>439.70942797</v>
      </c>
      <c r="X70" s="20" t="n">
        <v>6.75288372</v>
      </c>
    </row>
    <row r="71" spans="1:24">
      <c r="A71" s="15" t="s">
        <v>246</v>
      </c>
      <c r="B71" s="17" t="n">
        <v>6115</v>
      </c>
      <c r="C71" s="18">
        <f>(122.0/B71*100)</f>
        <v/>
      </c>
      <c r="D71" s="19" t="n">
        <v>5993</v>
      </c>
      <c r="E71" s="18" t="n">
        <v>568.5240088199999</v>
      </c>
      <c r="F71" s="20" t="n">
        <v>1.86371151</v>
      </c>
      <c r="G71" s="18" t="n">
        <v>565.95086752</v>
      </c>
      <c r="H71" s="20" t="n">
        <v>3.35447183</v>
      </c>
      <c r="I71" s="18" t="n">
        <v>555.45676717</v>
      </c>
      <c r="J71" s="20" t="n">
        <v>4.3125632</v>
      </c>
      <c r="K71" s="18" t="n">
        <v>565.64325861</v>
      </c>
      <c r="L71" s="20" t="n">
        <v>6.21644263</v>
      </c>
      <c r="M71" s="18" t="n">
        <v>562.5817515</v>
      </c>
      <c r="N71" s="20" t="n">
        <v>7.65598308</v>
      </c>
      <c r="O71" s="18" t="n">
        <v>478.19921099</v>
      </c>
      <c r="P71" s="20" t="n">
        <v>17.49214051</v>
      </c>
      <c r="Q71" s="18" t="s">
        <v>182</v>
      </c>
      <c r="R71" s="20" t="s">
        <v>182</v>
      </c>
      <c r="S71" s="18" t="s">
        <v>182</v>
      </c>
      <c r="T71" s="20" t="s">
        <v>182</v>
      </c>
      <c r="U71" s="18" t="s">
        <v>182</v>
      </c>
      <c r="V71" s="20" t="s">
        <v>182</v>
      </c>
      <c r="W71" s="18" t="n">
        <v>519.76399302</v>
      </c>
      <c r="X71" s="20" t="n">
        <v>12.76925226</v>
      </c>
    </row>
    <row r="72" spans="1:24">
      <c r="A72" s="15" t="s">
        <v>247</v>
      </c>
      <c r="B72" s="17" t="n">
        <v>7708</v>
      </c>
      <c r="C72" s="18">
        <f>(9.0/B72*100)</f>
        <v/>
      </c>
      <c r="D72" s="19" t="n">
        <v>7699</v>
      </c>
      <c r="E72" s="18" t="n">
        <v>537.99635258</v>
      </c>
      <c r="F72" s="20" t="n">
        <v>2.99095653</v>
      </c>
      <c r="G72" s="18" t="n">
        <v>563.64596955</v>
      </c>
      <c r="H72" s="20" t="n">
        <v>4.66950514</v>
      </c>
      <c r="I72" s="18" t="n">
        <v>549.8386964600001</v>
      </c>
      <c r="J72" s="20" t="n">
        <v>5.26202787</v>
      </c>
      <c r="K72" s="18" t="n">
        <v>515.21139165</v>
      </c>
      <c r="L72" s="20" t="n">
        <v>17.44251812</v>
      </c>
      <c r="M72" s="18" t="n">
        <v>499.70957878</v>
      </c>
      <c r="N72" s="20" t="n">
        <v>14.37156597</v>
      </c>
      <c r="O72" s="18" t="n">
        <v>397.26229727</v>
      </c>
      <c r="P72" s="20" t="n">
        <v>19.0006931</v>
      </c>
      <c r="Q72" s="18" t="s">
        <v>182</v>
      </c>
      <c r="R72" s="20" t="s">
        <v>182</v>
      </c>
      <c r="S72" s="18" t="s">
        <v>182</v>
      </c>
      <c r="T72" s="20" t="s">
        <v>182</v>
      </c>
      <c r="U72" s="18" t="s">
        <v>182</v>
      </c>
      <c r="V72" s="20" t="s">
        <v>182</v>
      </c>
      <c r="W72" s="18" t="n">
        <v>503.96564784</v>
      </c>
      <c r="X72" s="20" t="n">
        <v>17.7589845</v>
      </c>
    </row>
    <row r="73" spans="1:24">
      <c r="A73" s="15" t="s">
        <v>248</v>
      </c>
      <c r="B73" s="17" t="n">
        <v>8249</v>
      </c>
      <c r="C73" s="18">
        <f>(254.0/B73*100)</f>
        <v/>
      </c>
      <c r="D73" s="19" t="n">
        <v>7995</v>
      </c>
      <c r="E73" s="18" t="n">
        <v>422.71909512</v>
      </c>
      <c r="F73" s="20" t="n">
        <v>4.31417494</v>
      </c>
      <c r="G73" s="18" t="n">
        <v>426.55833102</v>
      </c>
      <c r="H73" s="20" t="n">
        <v>4.75585289</v>
      </c>
      <c r="I73" s="18" t="n">
        <v>420.0129521</v>
      </c>
      <c r="J73" s="20" t="n">
        <v>3.57324372</v>
      </c>
      <c r="K73" s="18" t="n">
        <v>406.25816651</v>
      </c>
      <c r="L73" s="20" t="n">
        <v>4.32987424</v>
      </c>
      <c r="M73" s="18" t="n">
        <v>395.95666411</v>
      </c>
      <c r="N73" s="20" t="n">
        <v>5.40658341</v>
      </c>
      <c r="O73" s="18" t="n">
        <v>373.56292305</v>
      </c>
      <c r="P73" s="20" t="n">
        <v>8.33863586</v>
      </c>
      <c r="Q73" s="18" t="s">
        <v>182</v>
      </c>
      <c r="R73" s="20" t="s">
        <v>182</v>
      </c>
      <c r="S73" s="18" t="s">
        <v>182</v>
      </c>
      <c r="T73" s="20" t="s">
        <v>182</v>
      </c>
      <c r="U73" s="18" t="s">
        <v>182</v>
      </c>
      <c r="V73" s="20" t="s">
        <v>182</v>
      </c>
      <c r="W73" s="18" t="n">
        <v>378.96378527</v>
      </c>
      <c r="X73" s="20" t="n">
        <v>10.58146774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(298.0/B77*100)</f>
        <v/>
      </c>
      <c r="D77" s="19" t="n">
        <v>5764</v>
      </c>
      <c r="E77" s="18" t="n">
        <v>445.56804711</v>
      </c>
      <c r="F77" s="20" t="n">
        <v>3.0271039</v>
      </c>
      <c r="G77" s="18" t="n">
        <v>437.55250034</v>
      </c>
      <c r="H77" s="20" t="n">
        <v>5.01218458</v>
      </c>
      <c r="I77" s="18" t="n">
        <v>432.61017338</v>
      </c>
      <c r="J77" s="20" t="n">
        <v>5.58521401</v>
      </c>
      <c r="K77" s="18" t="n">
        <v>411.98627027</v>
      </c>
      <c r="L77" s="20" t="n">
        <v>5.42141284</v>
      </c>
      <c r="M77" s="18" t="n">
        <v>386.39631296</v>
      </c>
      <c r="N77" s="20" t="n">
        <v>6.95110532</v>
      </c>
      <c r="O77" s="18" t="n">
        <v>351.09429102</v>
      </c>
      <c r="P77" s="20" t="n">
        <v>14.79109672</v>
      </c>
      <c r="Q77" s="18" t="s">
        <v>182</v>
      </c>
      <c r="R77" s="20" t="s">
        <v>182</v>
      </c>
      <c r="S77" s="18" t="s">
        <v>182</v>
      </c>
      <c r="T77" s="20" t="s">
        <v>182</v>
      </c>
      <c r="U77" s="18" t="s">
        <v>182</v>
      </c>
      <c r="V77" s="20" t="s">
        <v>182</v>
      </c>
      <c r="W77" s="18" t="n">
        <v>368.64948861</v>
      </c>
      <c r="X77" s="20" t="n">
        <v>3.86978272</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344</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499.95017078</v>
      </c>
      <c r="F7" s="20" t="n">
        <v>2.07857834</v>
      </c>
      <c r="G7" s="18" t="n">
        <v>513.88150492</v>
      </c>
      <c r="H7" s="20" t="n">
        <v>4.31441116</v>
      </c>
      <c r="I7" s="18" t="n">
        <v>506.47943889</v>
      </c>
      <c r="J7" s="20" t="n">
        <v>4.46948787</v>
      </c>
      <c r="K7" s="18" t="n">
        <v>486.37591011</v>
      </c>
      <c r="L7" s="20" t="n">
        <v>5.95054033</v>
      </c>
      <c r="M7" s="18" t="n">
        <v>464.1764243</v>
      </c>
      <c r="N7" s="20" t="n">
        <v>8.21959796</v>
      </c>
      <c r="O7" s="18" t="n">
        <v>388.11866311</v>
      </c>
      <c r="P7" s="20" t="n">
        <v>15.08149247</v>
      </c>
      <c r="Q7" s="18" t="s">
        <v>182</v>
      </c>
      <c r="R7" s="20" t="s">
        <v>182</v>
      </c>
      <c r="S7" s="18" t="s">
        <v>182</v>
      </c>
      <c r="T7" s="20" t="s">
        <v>182</v>
      </c>
      <c r="U7" s="18" t="s">
        <v>182</v>
      </c>
      <c r="V7" s="20" t="s">
        <v>182</v>
      </c>
      <c r="W7" s="18" t="n">
        <v>461.8736048</v>
      </c>
      <c r="X7" s="20" t="n">
        <v>4.78427547</v>
      </c>
    </row>
    <row r="8" spans="1:24">
      <c r="A8" s="15" t="s">
        <v>183</v>
      </c>
      <c r="B8" s="17" t="n">
        <v>7007</v>
      </c>
      <c r="C8" s="18">
        <f>(206.0/B8*100)</f>
        <v/>
      </c>
      <c r="D8" s="19" t="n">
        <v>6801</v>
      </c>
      <c r="E8" s="18" t="n">
        <v>509.19985304</v>
      </c>
      <c r="F8" s="20" t="n">
        <v>2.63937898</v>
      </c>
      <c r="G8" s="18" t="n">
        <v>504.69747619</v>
      </c>
      <c r="H8" s="20" t="n">
        <v>5.60441833</v>
      </c>
      <c r="I8" s="18" t="n">
        <v>495.1808975</v>
      </c>
      <c r="J8" s="20" t="n">
        <v>8.05124941</v>
      </c>
      <c r="K8" s="18" t="n">
        <v>467.59533849</v>
      </c>
      <c r="L8" s="20" t="n">
        <v>9.64490881</v>
      </c>
      <c r="M8" s="18" t="n">
        <v>453.97932576</v>
      </c>
      <c r="N8" s="20" t="n">
        <v>10.10451903</v>
      </c>
      <c r="O8" s="18" t="n">
        <v>431.33135579</v>
      </c>
      <c r="P8" s="20" t="n">
        <v>28.63360248</v>
      </c>
      <c r="Q8" s="18" t="s">
        <v>182</v>
      </c>
      <c r="R8" s="20" t="s">
        <v>182</v>
      </c>
      <c r="S8" s="18" t="n">
        <v>301.63126691</v>
      </c>
      <c r="T8" s="20" t="n">
        <v>25.14921031</v>
      </c>
      <c r="U8" s="18" t="s">
        <v>182</v>
      </c>
      <c r="V8" s="20" t="s">
        <v>182</v>
      </c>
      <c r="W8" s="18" t="n">
        <v>424.79451653</v>
      </c>
      <c r="X8" s="20" t="n">
        <v>7.10343063</v>
      </c>
    </row>
    <row r="9" spans="1:24">
      <c r="A9" s="15" t="s">
        <v>184</v>
      </c>
      <c r="B9" s="17" t="n">
        <v>9651</v>
      </c>
      <c r="C9" s="18">
        <f>(603.0/B9*100)</f>
        <v/>
      </c>
      <c r="D9" s="19" t="n">
        <v>9048</v>
      </c>
      <c r="E9" s="18" t="n">
        <v>517.88057473</v>
      </c>
      <c r="F9" s="20" t="n">
        <v>2.78794674</v>
      </c>
      <c r="G9" s="18" t="n">
        <v>537.76021738</v>
      </c>
      <c r="H9" s="20" t="n">
        <v>3.35597432</v>
      </c>
      <c r="I9" s="18" t="n">
        <v>529.51241026</v>
      </c>
      <c r="J9" s="20" t="n">
        <v>4.60022772</v>
      </c>
      <c r="K9" s="18" t="n">
        <v>486.26605346</v>
      </c>
      <c r="L9" s="20" t="n">
        <v>6.39969318</v>
      </c>
      <c r="M9" s="18" t="n">
        <v>453.32689797</v>
      </c>
      <c r="N9" s="20" t="n">
        <v>6.79490092</v>
      </c>
      <c r="O9" s="18" t="n">
        <v>434.12804464</v>
      </c>
      <c r="P9" s="20" t="n">
        <v>42.04427122</v>
      </c>
      <c r="Q9" s="18" t="s">
        <v>182</v>
      </c>
      <c r="R9" s="20" t="s">
        <v>182</v>
      </c>
      <c r="S9" s="18" t="n">
        <v>357.98454354</v>
      </c>
      <c r="T9" s="20" t="n">
        <v>11.51846445</v>
      </c>
      <c r="U9" s="18" t="s">
        <v>182</v>
      </c>
      <c r="V9" s="20" t="s">
        <v>182</v>
      </c>
      <c r="W9" s="18" t="n">
        <v>429.64302201</v>
      </c>
      <c r="X9" s="20" t="n">
        <v>5.64546192</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(143.0/B11*100)</f>
        <v/>
      </c>
      <c r="D11" s="19" t="n">
        <v>6910</v>
      </c>
      <c r="E11" s="18" t="n">
        <v>437.15158657</v>
      </c>
      <c r="F11" s="20" t="n">
        <v>2.83870756</v>
      </c>
      <c r="G11" s="18" t="n">
        <v>404.10790948</v>
      </c>
      <c r="H11" s="20" t="n">
        <v>4.03499437</v>
      </c>
      <c r="I11" s="18" t="n">
        <v>392.79559867</v>
      </c>
      <c r="J11" s="20" t="n">
        <v>5.5530488</v>
      </c>
      <c r="K11" s="18" t="n">
        <v>387.3184571</v>
      </c>
      <c r="L11" s="20" t="n">
        <v>7.29875836</v>
      </c>
      <c r="M11" s="18" t="n">
        <v>368.20587055</v>
      </c>
      <c r="N11" s="20" t="n">
        <v>9.01406907</v>
      </c>
      <c r="O11" s="18" t="n">
        <v>327.62067624</v>
      </c>
      <c r="P11" s="20" t="n">
        <v>23.85874784</v>
      </c>
      <c r="Q11" s="18" t="s">
        <v>182</v>
      </c>
      <c r="R11" s="20" t="s">
        <v>182</v>
      </c>
      <c r="S11" s="18" t="s">
        <v>182</v>
      </c>
      <c r="T11" s="20" t="s">
        <v>182</v>
      </c>
      <c r="U11" s="18" t="s">
        <v>182</v>
      </c>
      <c r="V11" s="20" t="s">
        <v>182</v>
      </c>
      <c r="W11" s="18" t="n">
        <v>388.50673999</v>
      </c>
      <c r="X11" s="20" t="n">
        <v>6.45181998</v>
      </c>
    </row>
    <row r="12" spans="1:24">
      <c r="A12" s="15" t="s">
        <v>187</v>
      </c>
      <c r="B12" s="17" t="n">
        <v>6894</v>
      </c>
      <c r="C12" s="18">
        <f>(128.0/B12*100)</f>
        <v/>
      </c>
      <c r="D12" s="19" t="n">
        <v>6766</v>
      </c>
      <c r="E12" s="18" t="n">
        <v>513.6073328700001</v>
      </c>
      <c r="F12" s="20" t="n">
        <v>2.17591396</v>
      </c>
      <c r="G12" s="18" t="n">
        <v>475.87884287</v>
      </c>
      <c r="H12" s="20" t="n">
        <v>5.34938011</v>
      </c>
      <c r="I12" s="18" t="n">
        <v>464.99431304</v>
      </c>
      <c r="J12" s="20" t="n">
        <v>5.46389255</v>
      </c>
      <c r="K12" s="18" t="n">
        <v>457.69770844</v>
      </c>
      <c r="L12" s="20" t="n">
        <v>7.99779186</v>
      </c>
      <c r="M12" s="18" t="n">
        <v>446.61845334</v>
      </c>
      <c r="N12" s="20" t="n">
        <v>6.73141925</v>
      </c>
      <c r="O12" s="18" t="n">
        <v>428.30653466</v>
      </c>
      <c r="P12" s="20" t="n">
        <v>25.45177241</v>
      </c>
      <c r="Q12" s="18" t="s">
        <v>182</v>
      </c>
      <c r="R12" s="20" t="s">
        <v>182</v>
      </c>
      <c r="S12" s="18" t="n">
        <v>340.98506961</v>
      </c>
      <c r="T12" s="20" t="n">
        <v>12.52444664</v>
      </c>
      <c r="U12" s="18" t="s">
        <v>182</v>
      </c>
      <c r="V12" s="20" t="s">
        <v>182</v>
      </c>
      <c r="W12" s="18" t="n">
        <v>423.20948765</v>
      </c>
      <c r="X12" s="20" t="n">
        <v>5.9905602</v>
      </c>
    </row>
    <row r="13" spans="1:24">
      <c r="A13" s="15" t="s">
        <v>188</v>
      </c>
      <c r="B13" s="17" t="n">
        <v>7161</v>
      </c>
      <c r="C13" s="18">
        <f>(341.0/B13*100)</f>
        <v/>
      </c>
      <c r="D13" s="19" t="n">
        <v>6820</v>
      </c>
      <c r="E13" s="18" t="n">
        <v>523.51139233</v>
      </c>
      <c r="F13" s="20" t="n">
        <v>2.86434152</v>
      </c>
      <c r="G13" s="18" t="n">
        <v>523.4710909</v>
      </c>
      <c r="H13" s="20" t="n">
        <v>3.55148096</v>
      </c>
      <c r="I13" s="18" t="n">
        <v>526.11689968</v>
      </c>
      <c r="J13" s="20" t="n">
        <v>3.77559197</v>
      </c>
      <c r="K13" s="18" t="n">
        <v>505.32677648</v>
      </c>
      <c r="L13" s="20" t="n">
        <v>4.34537866</v>
      </c>
      <c r="M13" s="18" t="n">
        <v>487.55138108</v>
      </c>
      <c r="N13" s="20" t="n">
        <v>6.12600853</v>
      </c>
      <c r="O13" s="18" t="n">
        <v>403.46505939</v>
      </c>
      <c r="P13" s="20" t="n">
        <v>16.7949963</v>
      </c>
      <c r="Q13" s="18" t="s">
        <v>182</v>
      </c>
      <c r="R13" s="20" t="s">
        <v>182</v>
      </c>
      <c r="S13" s="18" t="n">
        <v>447.51533769</v>
      </c>
      <c r="T13" s="20" t="n">
        <v>5.97365007</v>
      </c>
      <c r="U13" s="18" t="s">
        <v>182</v>
      </c>
      <c r="V13" s="20" t="s">
        <v>182</v>
      </c>
      <c r="W13" s="18" t="n">
        <v>446.84740812</v>
      </c>
      <c r="X13" s="20" t="n">
        <v>5.82330621</v>
      </c>
    </row>
    <row r="14" spans="1:24">
      <c r="A14" s="15" t="s">
        <v>189</v>
      </c>
      <c r="B14" s="17" t="n">
        <v>5587</v>
      </c>
      <c r="C14" s="18">
        <f>(201.0/B14*100)</f>
        <v/>
      </c>
      <c r="D14" s="19" t="n">
        <v>5386</v>
      </c>
      <c r="E14" s="18" t="n">
        <v>529.37488286</v>
      </c>
      <c r="F14" s="20" t="n">
        <v>2.14920132</v>
      </c>
      <c r="G14" s="18" t="n">
        <v>505.58995293</v>
      </c>
      <c r="H14" s="20" t="n">
        <v>5.42865452</v>
      </c>
      <c r="I14" s="18" t="n">
        <v>500.47594507</v>
      </c>
      <c r="J14" s="20" t="n">
        <v>6.16188278</v>
      </c>
      <c r="K14" s="18" t="n">
        <v>480.62045318</v>
      </c>
      <c r="L14" s="20" t="n">
        <v>8.864954170000001</v>
      </c>
      <c r="M14" s="18" t="n">
        <v>453.23057449</v>
      </c>
      <c r="N14" s="20" t="n">
        <v>9.32766092</v>
      </c>
      <c r="O14" s="18" t="n">
        <v>422.7798821</v>
      </c>
      <c r="P14" s="20" t="n">
        <v>14.90176457</v>
      </c>
      <c r="Q14" s="18" t="s">
        <v>182</v>
      </c>
      <c r="R14" s="20" t="s">
        <v>182</v>
      </c>
      <c r="S14" s="18" t="s">
        <v>182</v>
      </c>
      <c r="T14" s="20" t="s">
        <v>182</v>
      </c>
      <c r="U14" s="18" t="s">
        <v>182</v>
      </c>
      <c r="V14" s="20" t="s">
        <v>182</v>
      </c>
      <c r="W14" s="18" t="n">
        <v>465.25911402</v>
      </c>
      <c r="X14" s="20" t="n">
        <v>8.61125597</v>
      </c>
    </row>
    <row r="15" spans="1:24">
      <c r="A15" s="15" t="s">
        <v>190</v>
      </c>
      <c r="B15" s="17" t="n">
        <v>5882</v>
      </c>
      <c r="C15" s="18">
        <f>(167.0/B15*100)</f>
        <v/>
      </c>
      <c r="D15" s="19" t="n">
        <v>5715</v>
      </c>
      <c r="E15" s="18" t="n">
        <v>521.99233141</v>
      </c>
      <c r="F15" s="20" t="n">
        <v>2.31120659</v>
      </c>
      <c r="G15" s="18" t="n">
        <v>517.08390328</v>
      </c>
      <c r="H15" s="20" t="n">
        <v>3.72548323</v>
      </c>
      <c r="I15" s="18" t="n">
        <v>500.7119688</v>
      </c>
      <c r="J15" s="20" t="n">
        <v>5.99746716</v>
      </c>
      <c r="K15" s="18" t="n">
        <v>469.08152664</v>
      </c>
      <c r="L15" s="20" t="n">
        <v>7.70157245</v>
      </c>
      <c r="M15" s="18" t="n">
        <v>459.88595427</v>
      </c>
      <c r="N15" s="20" t="n">
        <v>9.271415770000001</v>
      </c>
      <c r="O15" s="18" t="n">
        <v>390.64671061</v>
      </c>
      <c r="P15" s="20" t="n">
        <v>25.21597104</v>
      </c>
      <c r="Q15" s="18" t="s">
        <v>182</v>
      </c>
      <c r="R15" s="20" t="s">
        <v>182</v>
      </c>
      <c r="S15" s="18" t="n">
        <v>368.85220715</v>
      </c>
      <c r="T15" s="20" t="n">
        <v>14.5875493</v>
      </c>
      <c r="U15" s="18" t="s">
        <v>182</v>
      </c>
      <c r="V15" s="20" t="s">
        <v>182</v>
      </c>
      <c r="W15" s="18" t="n">
        <v>456.54576166</v>
      </c>
      <c r="X15" s="20" t="n">
        <v>7.29634106</v>
      </c>
    </row>
    <row r="16" spans="1:24">
      <c r="A16" s="15" t="s">
        <v>191</v>
      </c>
      <c r="B16" s="17" t="n">
        <v>6108</v>
      </c>
      <c r="C16" s="18">
        <f>(274.0/B16*100)</f>
        <v/>
      </c>
      <c r="D16" s="19" t="n">
        <v>5834</v>
      </c>
      <c r="E16" s="18" t="n">
        <v>510.5206055</v>
      </c>
      <c r="F16" s="20" t="n">
        <v>2.50067931</v>
      </c>
      <c r="G16" s="18" t="n">
        <v>516.4139037899999</v>
      </c>
      <c r="H16" s="20" t="n">
        <v>4.62010647</v>
      </c>
      <c r="I16" s="18" t="n">
        <v>487.00498757</v>
      </c>
      <c r="J16" s="20" t="n">
        <v>6.34827485</v>
      </c>
      <c r="K16" s="18" t="n">
        <v>460.14167417</v>
      </c>
      <c r="L16" s="20" t="n">
        <v>6.86879832</v>
      </c>
      <c r="M16" s="18" t="n">
        <v>444.00207321</v>
      </c>
      <c r="N16" s="20" t="n">
        <v>8.617672779999999</v>
      </c>
      <c r="O16" s="18" t="n">
        <v>357.17090442</v>
      </c>
      <c r="P16" s="20" t="n">
        <v>17.03892866</v>
      </c>
      <c r="Q16" s="18" t="s">
        <v>182</v>
      </c>
      <c r="R16" s="20" t="s">
        <v>182</v>
      </c>
      <c r="S16" s="18" t="s">
        <v>182</v>
      </c>
      <c r="T16" s="20" t="s">
        <v>182</v>
      </c>
      <c r="U16" s="18" t="s">
        <v>182</v>
      </c>
      <c r="V16" s="20" t="s">
        <v>182</v>
      </c>
      <c r="W16" s="18" t="n">
        <v>407.13353714</v>
      </c>
      <c r="X16" s="20" t="n">
        <v>6.20529041</v>
      </c>
    </row>
    <row r="17" spans="1:24">
      <c r="A17" s="15" t="s">
        <v>192</v>
      </c>
      <c r="B17" s="17" t="n">
        <v>6504</v>
      </c>
      <c r="C17" s="18">
        <f>(810.0/B17*100)</f>
        <v/>
      </c>
      <c r="D17" s="19" t="n">
        <v>5694</v>
      </c>
      <c r="E17" s="18" t="n">
        <v>521.58286801</v>
      </c>
      <c r="F17" s="20" t="n">
        <v>2.76330687</v>
      </c>
      <c r="G17" s="18" t="n">
        <v>486.8498923</v>
      </c>
      <c r="H17" s="20" t="n">
        <v>7.21323833</v>
      </c>
      <c r="I17" s="18" t="n">
        <v>483.28428941</v>
      </c>
      <c r="J17" s="20" t="n">
        <v>8.972012210000001</v>
      </c>
      <c r="K17" s="18" t="n">
        <v>423.25317139</v>
      </c>
      <c r="L17" s="20" t="n">
        <v>13.60286701</v>
      </c>
      <c r="M17" s="18" t="n">
        <v>437.15939276</v>
      </c>
      <c r="N17" s="20" t="n">
        <v>19.83110393</v>
      </c>
      <c r="O17" s="18" t="s">
        <v>182</v>
      </c>
      <c r="P17" s="20" t="s">
        <v>182</v>
      </c>
      <c r="Q17" s="18" t="s">
        <v>182</v>
      </c>
      <c r="R17" s="20" t="s">
        <v>182</v>
      </c>
      <c r="S17" s="18" t="n">
        <v>362.96139732</v>
      </c>
      <c r="T17" s="20" t="n">
        <v>12.64520278</v>
      </c>
      <c r="U17" s="18" t="s">
        <v>182</v>
      </c>
      <c r="V17" s="20" t="s">
        <v>182</v>
      </c>
      <c r="W17" s="18" t="n">
        <v>448.51072926</v>
      </c>
      <c r="X17" s="20" t="n">
        <v>7.52526532</v>
      </c>
    </row>
    <row r="18" spans="1:24">
      <c r="A18" s="15" t="s">
        <v>193</v>
      </c>
      <c r="B18" s="17" t="n">
        <v>5532</v>
      </c>
      <c r="C18" s="18">
        <f>(40.0/B18*100)</f>
        <v/>
      </c>
      <c r="D18" s="19" t="n">
        <v>5492</v>
      </c>
      <c r="E18" s="18" t="n">
        <v>474.17011318</v>
      </c>
      <c r="F18" s="20" t="n">
        <v>3.34438483</v>
      </c>
      <c r="G18" s="18" t="n">
        <v>453.30695701</v>
      </c>
      <c r="H18" s="20" t="n">
        <v>6.16732225</v>
      </c>
      <c r="I18" s="18" t="n">
        <v>419.93403115</v>
      </c>
      <c r="J18" s="20" t="n">
        <v>5.64913167</v>
      </c>
      <c r="K18" s="18" t="n">
        <v>414.88107883</v>
      </c>
      <c r="L18" s="20" t="n">
        <v>7.4491859</v>
      </c>
      <c r="M18" s="18" t="n">
        <v>414.54466762</v>
      </c>
      <c r="N18" s="20" t="n">
        <v>7.53263662</v>
      </c>
      <c r="O18" s="18" t="n">
        <v>358.73236946</v>
      </c>
      <c r="P18" s="20" t="n">
        <v>16.39771243</v>
      </c>
      <c r="Q18" s="18" t="s">
        <v>182</v>
      </c>
      <c r="R18" s="20" t="s">
        <v>182</v>
      </c>
      <c r="S18" s="18" t="s">
        <v>182</v>
      </c>
      <c r="T18" s="20" t="s">
        <v>182</v>
      </c>
      <c r="U18" s="18" t="s">
        <v>182</v>
      </c>
      <c r="V18" s="20" t="s">
        <v>182</v>
      </c>
      <c r="W18" s="18" t="n">
        <v>400.38630253</v>
      </c>
      <c r="X18" s="20" t="n">
        <v>7.50993212</v>
      </c>
    </row>
    <row r="19" spans="1:24">
      <c r="A19" s="15" t="s">
        <v>194</v>
      </c>
      <c r="B19" s="17" t="n">
        <v>5658</v>
      </c>
      <c r="C19" s="18">
        <f>(192.0/B19*100)</f>
        <v/>
      </c>
      <c r="D19" s="19" t="n">
        <v>5466</v>
      </c>
      <c r="E19" s="18" t="n">
        <v>494.58319508</v>
      </c>
      <c r="F19" s="20" t="n">
        <v>2.91712289</v>
      </c>
      <c r="G19" s="18" t="n">
        <v>474.04524993</v>
      </c>
      <c r="H19" s="20" t="n">
        <v>4.86016121</v>
      </c>
      <c r="I19" s="18" t="n">
        <v>470.63633646</v>
      </c>
      <c r="J19" s="20" t="n">
        <v>5.70457067</v>
      </c>
      <c r="K19" s="18" t="n">
        <v>417.22088423</v>
      </c>
      <c r="L19" s="20" t="n">
        <v>8.419093009999999</v>
      </c>
      <c r="M19" s="18" t="n">
        <v>422.61431227</v>
      </c>
      <c r="N19" s="20" t="n">
        <v>7.40404467</v>
      </c>
      <c r="O19" s="18" t="n">
        <v>385.76858232</v>
      </c>
      <c r="P19" s="20" t="n">
        <v>18.33358349</v>
      </c>
      <c r="Q19" s="18" t="s">
        <v>182</v>
      </c>
      <c r="R19" s="20" t="s">
        <v>182</v>
      </c>
      <c r="S19" s="18" t="s">
        <v>182</v>
      </c>
      <c r="T19" s="20" t="s">
        <v>182</v>
      </c>
      <c r="U19" s="18" t="s">
        <v>182</v>
      </c>
      <c r="V19" s="20" t="s">
        <v>182</v>
      </c>
      <c r="W19" s="18" t="n">
        <v>403.29201208</v>
      </c>
      <c r="X19" s="20" t="n">
        <v>8.79105236</v>
      </c>
    </row>
    <row r="20" spans="1:24">
      <c r="A20" s="15" t="s">
        <v>195</v>
      </c>
      <c r="B20" s="17" t="n">
        <v>3371</v>
      </c>
      <c r="C20" s="18">
        <f>(81.0/B20*100)</f>
        <v/>
      </c>
      <c r="D20" s="19" t="n">
        <v>3290</v>
      </c>
      <c r="E20" s="18" t="n">
        <v>500.76687407</v>
      </c>
      <c r="F20" s="20" t="n">
        <v>2.32765773</v>
      </c>
      <c r="G20" s="18" t="n">
        <v>464.12441123</v>
      </c>
      <c r="H20" s="20" t="n">
        <v>7.48539814</v>
      </c>
      <c r="I20" s="18" t="n">
        <v>441.90941575</v>
      </c>
      <c r="J20" s="20" t="n">
        <v>8.127072330000001</v>
      </c>
      <c r="K20" s="18" t="n">
        <v>421.84199849</v>
      </c>
      <c r="L20" s="20" t="n">
        <v>11.30762909</v>
      </c>
      <c r="M20" s="18" t="n">
        <v>429.7950234</v>
      </c>
      <c r="N20" s="20" t="n">
        <v>12.33930484</v>
      </c>
      <c r="O20" s="18" t="s">
        <v>182</v>
      </c>
      <c r="P20" s="20" t="s">
        <v>182</v>
      </c>
      <c r="Q20" s="18" t="s">
        <v>182</v>
      </c>
      <c r="R20" s="20" t="s">
        <v>182</v>
      </c>
      <c r="S20" s="18" t="s">
        <v>182</v>
      </c>
      <c r="T20" s="20" t="s">
        <v>182</v>
      </c>
      <c r="U20" s="18" t="s">
        <v>182</v>
      </c>
      <c r="V20" s="20" t="s">
        <v>182</v>
      </c>
      <c r="W20" s="18" t="n">
        <v>435.58735467</v>
      </c>
      <c r="X20" s="20" t="n">
        <v>9.26215146</v>
      </c>
    </row>
    <row r="21" spans="1:24">
      <c r="A21" s="15" t="s">
        <v>196</v>
      </c>
      <c r="B21" s="17" t="n">
        <v>5741</v>
      </c>
      <c r="C21" s="18">
        <f>(91.0/B21*100)</f>
        <v/>
      </c>
      <c r="D21" s="19" t="n">
        <v>5650</v>
      </c>
      <c r="E21" s="18" t="n">
        <v>509.43489499</v>
      </c>
      <c r="F21" s="20" t="n">
        <v>1.96390415</v>
      </c>
      <c r="G21" s="18" t="n">
        <v>485.13449029</v>
      </c>
      <c r="H21" s="20" t="n">
        <v>5.92653928</v>
      </c>
      <c r="I21" s="18" t="n">
        <v>478.41446183</v>
      </c>
      <c r="J21" s="20" t="n">
        <v>9.91770865</v>
      </c>
      <c r="K21" s="18" t="n">
        <v>448.29193697</v>
      </c>
      <c r="L21" s="20" t="n">
        <v>13.79608753</v>
      </c>
      <c r="M21" s="18" t="n">
        <v>412.57364588</v>
      </c>
      <c r="N21" s="20" t="n">
        <v>10.34320624</v>
      </c>
      <c r="O21" s="18" t="n">
        <v>424.8487347</v>
      </c>
      <c r="P21" s="20" t="n">
        <v>29.04056888</v>
      </c>
      <c r="Q21" s="18" t="s">
        <v>182</v>
      </c>
      <c r="R21" s="20" t="s">
        <v>182</v>
      </c>
      <c r="S21" s="18" t="s">
        <v>182</v>
      </c>
      <c r="T21" s="20" t="s">
        <v>182</v>
      </c>
      <c r="U21" s="18" t="s">
        <v>182</v>
      </c>
      <c r="V21" s="20" t="s">
        <v>182</v>
      </c>
      <c r="W21" s="18" t="n">
        <v>458.47117999</v>
      </c>
      <c r="X21" s="20" t="n">
        <v>7.94645956</v>
      </c>
    </row>
    <row r="22" spans="1:24">
      <c r="A22" s="15" t="s">
        <v>197</v>
      </c>
      <c r="B22" s="17" t="n">
        <v>6598</v>
      </c>
      <c r="C22" s="18">
        <f>(103.0/B22*100)</f>
        <v/>
      </c>
      <c r="D22" s="19" t="n">
        <v>6495</v>
      </c>
      <c r="E22" s="18" t="n">
        <v>498.79779885</v>
      </c>
      <c r="F22" s="20" t="n">
        <v>4.42204824</v>
      </c>
      <c r="G22" s="18" t="n">
        <v>464.01218592</v>
      </c>
      <c r="H22" s="20" t="n">
        <v>5.05944973</v>
      </c>
      <c r="I22" s="18" t="n">
        <v>447.55016021</v>
      </c>
      <c r="J22" s="20" t="n">
        <v>6.5560852</v>
      </c>
      <c r="K22" s="18" t="n">
        <v>419.54295064</v>
      </c>
      <c r="L22" s="20" t="n">
        <v>8.40951871</v>
      </c>
      <c r="M22" s="18" t="n">
        <v>424.17747949</v>
      </c>
      <c r="N22" s="20" t="n">
        <v>9.65438058</v>
      </c>
      <c r="O22" s="18" t="n">
        <v>353.48150344</v>
      </c>
      <c r="P22" s="20" t="n">
        <v>10.04320883</v>
      </c>
      <c r="Q22" s="18" t="s">
        <v>182</v>
      </c>
      <c r="R22" s="20" t="s">
        <v>182</v>
      </c>
      <c r="S22" s="18" t="n">
        <v>465.3184081</v>
      </c>
      <c r="T22" s="20" t="n">
        <v>9.52311205</v>
      </c>
      <c r="U22" s="18" t="s">
        <v>182</v>
      </c>
      <c r="V22" s="20" t="s">
        <v>182</v>
      </c>
      <c r="W22" s="18" t="n">
        <v>394.30639869</v>
      </c>
      <c r="X22" s="20" t="n">
        <v>7.38560981</v>
      </c>
    </row>
    <row r="23" spans="1:24">
      <c r="A23" s="15" t="s">
        <v>198</v>
      </c>
      <c r="B23" s="17" t="n">
        <v>11583</v>
      </c>
      <c r="C23" s="18">
        <f>(535.0/B23*100)</f>
        <v/>
      </c>
      <c r="D23" s="19" t="n">
        <v>11048</v>
      </c>
      <c r="E23" s="18" t="n">
        <v>503.43212267</v>
      </c>
      <c r="F23" s="20" t="n">
        <v>3.05826126</v>
      </c>
      <c r="G23" s="18" t="n">
        <v>493.78061039</v>
      </c>
      <c r="H23" s="20" t="n">
        <v>4.91383385</v>
      </c>
      <c r="I23" s="18" t="n">
        <v>474.91996201</v>
      </c>
      <c r="J23" s="20" t="n">
        <v>5.93043847</v>
      </c>
      <c r="K23" s="18" t="n">
        <v>453.68097978</v>
      </c>
      <c r="L23" s="20" t="n">
        <v>7.95737205</v>
      </c>
      <c r="M23" s="18" t="n">
        <v>445.15578983</v>
      </c>
      <c r="N23" s="20" t="n">
        <v>11.92166576</v>
      </c>
      <c r="O23" s="18" t="n">
        <v>458.71026959</v>
      </c>
      <c r="P23" s="20" t="n">
        <v>19.55759787</v>
      </c>
      <c r="Q23" s="18" t="s">
        <v>182</v>
      </c>
      <c r="R23" s="20" t="s">
        <v>182</v>
      </c>
      <c r="S23" s="18" t="s">
        <v>182</v>
      </c>
      <c r="T23" s="20" t="s">
        <v>182</v>
      </c>
      <c r="U23" s="18" t="s">
        <v>182</v>
      </c>
      <c r="V23" s="20" t="s">
        <v>182</v>
      </c>
      <c r="W23" s="18" t="n">
        <v>439.80513548</v>
      </c>
      <c r="X23" s="20" t="n">
        <v>5.90347298</v>
      </c>
    </row>
    <row r="24" spans="1:24">
      <c r="A24" s="15" t="s">
        <v>199</v>
      </c>
      <c r="B24" s="17" t="n">
        <v>6647</v>
      </c>
      <c r="C24" s="18">
        <f>(27.0/B24*100)</f>
        <v/>
      </c>
      <c r="D24" s="19" t="n">
        <v>6620</v>
      </c>
      <c r="E24" s="18" t="n">
        <v>535.34745608</v>
      </c>
      <c r="F24" s="20" t="n">
        <v>2.88920793</v>
      </c>
      <c r="G24" s="18" t="n">
        <v>553.62620164</v>
      </c>
      <c r="H24" s="20" t="n">
        <v>9.908690829999999</v>
      </c>
      <c r="I24" s="18" t="n">
        <v>537.54046189</v>
      </c>
      <c r="J24" s="20" t="n">
        <v>14.9547413</v>
      </c>
      <c r="K24" s="18" t="n">
        <v>481.8584235</v>
      </c>
      <c r="L24" s="20" t="n">
        <v>23.14308668</v>
      </c>
      <c r="M24" s="18" t="n">
        <v>473.73110599</v>
      </c>
      <c r="N24" s="20" t="n">
        <v>23.34929633</v>
      </c>
      <c r="O24" s="18" t="n">
        <v>437.355754</v>
      </c>
      <c r="P24" s="20" t="n">
        <v>17.09724105</v>
      </c>
      <c r="Q24" s="18" t="s">
        <v>182</v>
      </c>
      <c r="R24" s="20" t="s">
        <v>182</v>
      </c>
      <c r="S24" s="18" t="s">
        <v>182</v>
      </c>
      <c r="T24" s="20" t="s">
        <v>182</v>
      </c>
      <c r="U24" s="18" t="s">
        <v>182</v>
      </c>
      <c r="V24" s="20" t="s">
        <v>182</v>
      </c>
      <c r="W24" s="18" t="n">
        <v>443.37433765</v>
      </c>
      <c r="X24" s="20" t="n">
        <v>12.64257899</v>
      </c>
    </row>
    <row r="25" spans="1:24">
      <c r="A25" s="15" t="s">
        <v>200</v>
      </c>
      <c r="B25" s="17" t="n">
        <v>5581</v>
      </c>
      <c r="C25" s="18">
        <f>(28.0/B25*100)</f>
        <v/>
      </c>
      <c r="D25" s="19" t="n">
        <v>5553</v>
      </c>
      <c r="E25" s="18" t="n">
        <v>531.09856737</v>
      </c>
      <c r="F25" s="20" t="n">
        <v>3.71830857</v>
      </c>
      <c r="G25" s="18" t="n">
        <v>486.93893802</v>
      </c>
      <c r="H25" s="20" t="n">
        <v>7.75062547</v>
      </c>
      <c r="I25" s="18" t="n">
        <v>466.05197563</v>
      </c>
      <c r="J25" s="20" t="n">
        <v>10.58808815</v>
      </c>
      <c r="K25" s="18" t="n">
        <v>455.20954993</v>
      </c>
      <c r="L25" s="20" t="n">
        <v>33.82230971</v>
      </c>
      <c r="M25" s="18" t="n">
        <v>440.88078399</v>
      </c>
      <c r="N25" s="20" t="n">
        <v>41.28607448</v>
      </c>
      <c r="O25" s="18" t="n">
        <v>392.05635972</v>
      </c>
      <c r="P25" s="20" t="n">
        <v>35.90323828</v>
      </c>
      <c r="Q25" s="18" t="s">
        <v>182</v>
      </c>
      <c r="R25" s="20" t="s">
        <v>182</v>
      </c>
      <c r="S25" s="18" t="s">
        <v>182</v>
      </c>
      <c r="T25" s="20" t="s">
        <v>182</v>
      </c>
      <c r="U25" s="18" t="s">
        <v>182</v>
      </c>
      <c r="V25" s="20" t="s">
        <v>182</v>
      </c>
      <c r="W25" s="18" t="n">
        <v>482.01371251</v>
      </c>
      <c r="X25" s="20" t="n">
        <v>24.46452656</v>
      </c>
    </row>
    <row r="26" spans="1:24">
      <c r="A26" s="15" t="s">
        <v>201</v>
      </c>
      <c r="B26" s="17" t="n">
        <v>4869</v>
      </c>
      <c r="C26" s="18">
        <f>(108.0/B26*100)</f>
        <v/>
      </c>
      <c r="D26" s="19" t="n">
        <v>4761</v>
      </c>
      <c r="E26" s="18" t="n">
        <v>497.09022879</v>
      </c>
      <c r="F26" s="20" t="n">
        <v>2.17679752</v>
      </c>
      <c r="G26" s="18" t="n">
        <v>462.85700918</v>
      </c>
      <c r="H26" s="20" t="n">
        <v>3.91945424</v>
      </c>
      <c r="I26" s="18" t="n">
        <v>445.03450916</v>
      </c>
      <c r="J26" s="20" t="n">
        <v>5.51741287</v>
      </c>
      <c r="K26" s="18" t="n">
        <v>440.32411994</v>
      </c>
      <c r="L26" s="20" t="n">
        <v>5.42352385</v>
      </c>
      <c r="M26" s="18" t="n">
        <v>450.28833071</v>
      </c>
      <c r="N26" s="20" t="n">
        <v>8.10020705</v>
      </c>
      <c r="O26" s="18" t="s">
        <v>182</v>
      </c>
      <c r="P26" s="20" t="s">
        <v>182</v>
      </c>
      <c r="Q26" s="18" t="s">
        <v>182</v>
      </c>
      <c r="R26" s="20" t="s">
        <v>182</v>
      </c>
      <c r="S26" s="18" t="s">
        <v>182</v>
      </c>
      <c r="T26" s="20" t="s">
        <v>182</v>
      </c>
      <c r="U26" s="18" t="s">
        <v>182</v>
      </c>
      <c r="V26" s="20" t="s">
        <v>182</v>
      </c>
      <c r="W26" s="18" t="n">
        <v>426.65839132</v>
      </c>
      <c r="X26" s="20" t="n">
        <v>10.27901476</v>
      </c>
    </row>
    <row r="27" spans="1:24">
      <c r="A27" s="15" t="s">
        <v>202</v>
      </c>
      <c r="B27" s="17" t="n">
        <v>5299</v>
      </c>
      <c r="C27" s="18">
        <f>(207.0/B27*100)</f>
        <v/>
      </c>
      <c r="D27" s="19" t="n">
        <v>5092</v>
      </c>
      <c r="E27" s="18" t="n">
        <v>509.35038099</v>
      </c>
      <c r="F27" s="20" t="n">
        <v>1.74483156</v>
      </c>
      <c r="G27" s="18" t="n">
        <v>479.13143975</v>
      </c>
      <c r="H27" s="20" t="n">
        <v>4.65284138</v>
      </c>
      <c r="I27" s="18" t="n">
        <v>458.57803974</v>
      </c>
      <c r="J27" s="20" t="n">
        <v>4.53286203</v>
      </c>
      <c r="K27" s="18" t="n">
        <v>434.33132092</v>
      </c>
      <c r="L27" s="20" t="n">
        <v>6.86581743</v>
      </c>
      <c r="M27" s="18" t="n">
        <v>410.24569814</v>
      </c>
      <c r="N27" s="20" t="n">
        <v>7.56724428</v>
      </c>
      <c r="O27" s="18" t="n">
        <v>433.74807221</v>
      </c>
      <c r="P27" s="20" t="n">
        <v>14.3856779</v>
      </c>
      <c r="Q27" s="18" t="s">
        <v>182</v>
      </c>
      <c r="R27" s="20" t="s">
        <v>182</v>
      </c>
      <c r="S27" s="18" t="s">
        <v>182</v>
      </c>
      <c r="T27" s="20" t="s">
        <v>182</v>
      </c>
      <c r="U27" s="18" t="s">
        <v>182</v>
      </c>
      <c r="V27" s="20" t="s">
        <v>182</v>
      </c>
      <c r="W27" s="18" t="n">
        <v>427.28237057</v>
      </c>
      <c r="X27" s="20" t="n">
        <v>4.0890219</v>
      </c>
    </row>
    <row r="28" spans="1:24">
      <c r="A28" s="15" t="s">
        <v>203</v>
      </c>
      <c r="B28" s="17" t="n">
        <v>7568</v>
      </c>
      <c r="C28" s="18">
        <f>(141.0/B28*100)</f>
        <v/>
      </c>
      <c r="D28" s="19" t="n">
        <v>7427</v>
      </c>
      <c r="E28" s="18" t="n">
        <v>412.89419938</v>
      </c>
      <c r="F28" s="20" t="n">
        <v>2.27566281</v>
      </c>
      <c r="G28" s="18" t="n">
        <v>409.35707476</v>
      </c>
      <c r="H28" s="20" t="n">
        <v>4.70139657</v>
      </c>
      <c r="I28" s="18" t="n">
        <v>410.98378784</v>
      </c>
      <c r="J28" s="20" t="n">
        <v>4.0261908</v>
      </c>
      <c r="K28" s="18" t="n">
        <v>404.82317387</v>
      </c>
      <c r="L28" s="20" t="n">
        <v>8.44117419</v>
      </c>
      <c r="M28" s="18" t="n">
        <v>404.39625202</v>
      </c>
      <c r="N28" s="20" t="n">
        <v>13.97302352</v>
      </c>
      <c r="O28" s="18" t="n">
        <v>331.61953229</v>
      </c>
      <c r="P28" s="20" t="n">
        <v>9.41278149</v>
      </c>
      <c r="Q28" s="18" t="s">
        <v>182</v>
      </c>
      <c r="R28" s="20" t="s">
        <v>182</v>
      </c>
      <c r="S28" s="18" t="s">
        <v>182</v>
      </c>
      <c r="T28" s="20" t="s">
        <v>182</v>
      </c>
      <c r="U28" s="18" t="s">
        <v>182</v>
      </c>
      <c r="V28" s="20" t="s">
        <v>182</v>
      </c>
      <c r="W28" s="18" t="n">
        <v>368.75262492</v>
      </c>
      <c r="X28" s="20" t="n">
        <v>8.739842640000001</v>
      </c>
    </row>
    <row r="29" spans="1:24">
      <c r="A29" s="15" t="s">
        <v>204</v>
      </c>
      <c r="B29" s="17" t="n">
        <v>5385</v>
      </c>
      <c r="C29" s="18">
        <f>(37.0/B29*100)</f>
        <v/>
      </c>
      <c r="D29" s="19" t="n">
        <v>5348</v>
      </c>
      <c r="E29" s="18" t="n">
        <v>525.62098094</v>
      </c>
      <c r="F29" s="20" t="n">
        <v>2.35503811</v>
      </c>
      <c r="G29" s="18" t="n">
        <v>528.06834926</v>
      </c>
      <c r="H29" s="20" t="n">
        <v>5.36442279</v>
      </c>
      <c r="I29" s="18" t="n">
        <v>500.7996181</v>
      </c>
      <c r="J29" s="20" t="n">
        <v>4.28424447</v>
      </c>
      <c r="K29" s="18" t="n">
        <v>489.48902739</v>
      </c>
      <c r="L29" s="20" t="n">
        <v>7.10397273</v>
      </c>
      <c r="M29" s="18" t="n">
        <v>466.95685862</v>
      </c>
      <c r="N29" s="20" t="n">
        <v>7.17742846</v>
      </c>
      <c r="O29" s="18" t="n">
        <v>388.67614524</v>
      </c>
      <c r="P29" s="20" t="n">
        <v>42.43001082</v>
      </c>
      <c r="Q29" s="18" t="s">
        <v>182</v>
      </c>
      <c r="R29" s="20" t="s">
        <v>182</v>
      </c>
      <c r="S29" s="18" t="n">
        <v>335.3902018</v>
      </c>
      <c r="T29" s="20" t="n">
        <v>12.1685767</v>
      </c>
      <c r="U29" s="18" t="s">
        <v>182</v>
      </c>
      <c r="V29" s="20" t="s">
        <v>182</v>
      </c>
      <c r="W29" s="18" t="n">
        <v>442.28916946</v>
      </c>
      <c r="X29" s="20" t="n">
        <v>12.75360669</v>
      </c>
    </row>
    <row r="30" spans="1:24">
      <c r="A30" s="15" t="s">
        <v>205</v>
      </c>
      <c r="B30" s="17" t="n">
        <v>4520</v>
      </c>
      <c r="C30" s="18">
        <f>(618.0/B30*100)</f>
        <v/>
      </c>
      <c r="D30" s="19" t="n">
        <v>3902</v>
      </c>
      <c r="E30" s="18" t="n">
        <v>512.62837025</v>
      </c>
      <c r="F30" s="20" t="n">
        <v>2.62030989</v>
      </c>
      <c r="G30" s="18" t="n">
        <v>504.08155858</v>
      </c>
      <c r="H30" s="20" t="n">
        <v>5.16581197</v>
      </c>
      <c r="I30" s="18" t="n">
        <v>474.41698133</v>
      </c>
      <c r="J30" s="20" t="n">
        <v>6.56147192</v>
      </c>
      <c r="K30" s="18" t="n">
        <v>454.67760416</v>
      </c>
      <c r="L30" s="20" t="n">
        <v>8.70973334</v>
      </c>
      <c r="M30" s="18" t="n">
        <v>435.98473769</v>
      </c>
      <c r="N30" s="20" t="n">
        <v>9.423896109999999</v>
      </c>
      <c r="O30" s="18" t="n">
        <v>416.62079913</v>
      </c>
      <c r="P30" s="20" t="n">
        <v>23.35845308</v>
      </c>
      <c r="Q30" s="18" t="s">
        <v>182</v>
      </c>
      <c r="R30" s="20" t="s">
        <v>182</v>
      </c>
      <c r="S30" s="18" t="s">
        <v>182</v>
      </c>
      <c r="T30" s="20" t="s">
        <v>182</v>
      </c>
      <c r="U30" s="18" t="s">
        <v>182</v>
      </c>
      <c r="V30" s="20" t="s">
        <v>182</v>
      </c>
      <c r="W30" s="18" t="n">
        <v>425.54620737</v>
      </c>
      <c r="X30" s="20" t="n">
        <v>6.01532418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(18.0/B32*100)</f>
        <v/>
      </c>
      <c r="D32" s="19" t="n">
        <v>4460</v>
      </c>
      <c r="E32" s="18" t="n">
        <v>517.35577087</v>
      </c>
      <c r="F32" s="20" t="n">
        <v>2.38933696</v>
      </c>
      <c r="G32" s="18" t="n">
        <v>483.29797379</v>
      </c>
      <c r="H32" s="20" t="n">
        <v>5.23149447</v>
      </c>
      <c r="I32" s="18" t="n">
        <v>459.17201948</v>
      </c>
      <c r="J32" s="20" t="n">
        <v>7.32207435</v>
      </c>
      <c r="K32" s="18" t="n">
        <v>443.88455893</v>
      </c>
      <c r="L32" s="20" t="n">
        <v>8.28136134</v>
      </c>
      <c r="M32" s="18" t="n">
        <v>451.51298292</v>
      </c>
      <c r="N32" s="20" t="n">
        <v>6.9984724</v>
      </c>
      <c r="O32" s="18" t="n">
        <v>459.37468581</v>
      </c>
      <c r="P32" s="20" t="n">
        <v>28.13902873</v>
      </c>
      <c r="Q32" s="18" t="s">
        <v>182</v>
      </c>
      <c r="R32" s="20" t="s">
        <v>182</v>
      </c>
      <c r="S32" s="18" t="s">
        <v>182</v>
      </c>
      <c r="T32" s="20" t="s">
        <v>182</v>
      </c>
      <c r="U32" s="18" t="s">
        <v>182</v>
      </c>
      <c r="V32" s="20" t="s">
        <v>182</v>
      </c>
      <c r="W32" s="18" t="n">
        <v>426.86993517</v>
      </c>
      <c r="X32" s="20" t="n">
        <v>9.32078052</v>
      </c>
    </row>
    <row r="33" spans="1:24">
      <c r="A33" s="15" t="s">
        <v>208</v>
      </c>
      <c r="B33" s="17" t="n">
        <v>7325</v>
      </c>
      <c r="C33" s="18">
        <f>(254.0/B33*100)</f>
        <v/>
      </c>
      <c r="D33" s="19" t="n">
        <v>7071</v>
      </c>
      <c r="E33" s="18" t="n">
        <v>506.60629024</v>
      </c>
      <c r="F33" s="20" t="n">
        <v>2.5157095</v>
      </c>
      <c r="G33" s="18" t="n">
        <v>477.88064419</v>
      </c>
      <c r="H33" s="20" t="n">
        <v>5.87279762</v>
      </c>
      <c r="I33" s="18" t="n">
        <v>453.8918541</v>
      </c>
      <c r="J33" s="20" t="n">
        <v>6.55797403</v>
      </c>
      <c r="K33" s="18" t="n">
        <v>453.54816768</v>
      </c>
      <c r="L33" s="20" t="n">
        <v>7.54695846</v>
      </c>
      <c r="M33" s="18" t="n">
        <v>425.09381076</v>
      </c>
      <c r="N33" s="20" t="n">
        <v>9.130259479999999</v>
      </c>
      <c r="O33" s="18" t="n">
        <v>385.2957023</v>
      </c>
      <c r="P33" s="20" t="n">
        <v>29.52119482</v>
      </c>
      <c r="Q33" s="18" t="s">
        <v>182</v>
      </c>
      <c r="R33" s="20" t="s">
        <v>182</v>
      </c>
      <c r="S33" s="18" t="s">
        <v>182</v>
      </c>
      <c r="T33" s="20" t="s">
        <v>182</v>
      </c>
      <c r="U33" s="18" t="s">
        <v>182</v>
      </c>
      <c r="V33" s="20" t="s">
        <v>182</v>
      </c>
      <c r="W33" s="18" t="n">
        <v>430.37757932</v>
      </c>
      <c r="X33" s="20" t="n">
        <v>10.09518709</v>
      </c>
    </row>
    <row r="34" spans="1:24">
      <c r="A34" s="15" t="s">
        <v>209</v>
      </c>
      <c r="B34" s="17" t="n">
        <v>6350</v>
      </c>
      <c r="C34" s="18">
        <f>(94.0/B34*100)</f>
        <v/>
      </c>
      <c r="D34" s="19" t="n">
        <v>6256</v>
      </c>
      <c r="E34" s="18" t="n">
        <v>493.46890004</v>
      </c>
      <c r="F34" s="20" t="n">
        <v>2.73612324</v>
      </c>
      <c r="G34" s="18" t="n">
        <v>484.95420327</v>
      </c>
      <c r="H34" s="20" t="n">
        <v>4.76544138</v>
      </c>
      <c r="I34" s="18" t="n">
        <v>485.41065016</v>
      </c>
      <c r="J34" s="20" t="n">
        <v>5.46914104</v>
      </c>
      <c r="K34" s="18" t="n">
        <v>464.55180082</v>
      </c>
      <c r="L34" s="20" t="n">
        <v>7.71694696</v>
      </c>
      <c r="M34" s="18" t="n">
        <v>437.005477</v>
      </c>
      <c r="N34" s="20" t="n">
        <v>5.54812768</v>
      </c>
      <c r="O34" s="18" t="n">
        <v>379.07328183</v>
      </c>
      <c r="P34" s="20" t="n">
        <v>14.0777645</v>
      </c>
      <c r="Q34" s="18" t="s">
        <v>182</v>
      </c>
      <c r="R34" s="20" t="s">
        <v>182</v>
      </c>
      <c r="S34" s="18" t="n">
        <v>336.51078337</v>
      </c>
      <c r="T34" s="20" t="n">
        <v>12.24828707</v>
      </c>
      <c r="U34" s="18" t="s">
        <v>182</v>
      </c>
      <c r="V34" s="20" t="s">
        <v>182</v>
      </c>
      <c r="W34" s="18" t="n">
        <v>400.19442365</v>
      </c>
      <c r="X34" s="20" t="n">
        <v>9.061635069999999</v>
      </c>
    </row>
    <row r="35" spans="1:24">
      <c r="A35" s="15" t="s">
        <v>210</v>
      </c>
      <c r="B35" s="17" t="n">
        <v>6406</v>
      </c>
      <c r="C35" s="18">
        <f>(85.0/B35*100)</f>
        <v/>
      </c>
      <c r="D35" s="19" t="n">
        <v>6321</v>
      </c>
      <c r="E35" s="18" t="n">
        <v>524.92685067</v>
      </c>
      <c r="F35" s="20" t="n">
        <v>1.94394768</v>
      </c>
      <c r="G35" s="18" t="n">
        <v>514.84678725</v>
      </c>
      <c r="H35" s="20" t="n">
        <v>4.38690192</v>
      </c>
      <c r="I35" s="18" t="n">
        <v>492.00739015</v>
      </c>
      <c r="J35" s="20" t="n">
        <v>3.7831114</v>
      </c>
      <c r="K35" s="18" t="n">
        <v>462.79223174</v>
      </c>
      <c r="L35" s="20" t="n">
        <v>5.90801833</v>
      </c>
      <c r="M35" s="18" t="n">
        <v>453.86664135</v>
      </c>
      <c r="N35" s="20" t="n">
        <v>10.36455351</v>
      </c>
      <c r="O35" s="18" t="n">
        <v>456.28947541</v>
      </c>
      <c r="P35" s="20" t="n">
        <v>18.93491365</v>
      </c>
      <c r="Q35" s="18" t="s">
        <v>182</v>
      </c>
      <c r="R35" s="20" t="s">
        <v>182</v>
      </c>
      <c r="S35" s="18" t="n">
        <v>349.78970242</v>
      </c>
      <c r="T35" s="20" t="n">
        <v>6.90672373</v>
      </c>
      <c r="U35" s="18" t="s">
        <v>182</v>
      </c>
      <c r="V35" s="20" t="s">
        <v>182</v>
      </c>
      <c r="W35" s="18" t="n">
        <v>445.66482561</v>
      </c>
      <c r="X35" s="20" t="n">
        <v>6.27438271</v>
      </c>
    </row>
    <row r="36" spans="1:24">
      <c r="A36" s="15" t="s">
        <v>211</v>
      </c>
      <c r="B36" s="17" t="n">
        <v>6736</v>
      </c>
      <c r="C36" s="18">
        <f>(67.0/B36*100)</f>
        <v/>
      </c>
      <c r="D36" s="19" t="n">
        <v>6669</v>
      </c>
      <c r="E36" s="18" t="n">
        <v>490.2303784</v>
      </c>
      <c r="F36" s="20" t="n">
        <v>2.44231355</v>
      </c>
      <c r="G36" s="18" t="n">
        <v>490.65951789</v>
      </c>
      <c r="H36" s="20" t="n">
        <v>4.20191967</v>
      </c>
      <c r="I36" s="18" t="n">
        <v>495.3871192</v>
      </c>
      <c r="J36" s="20" t="n">
        <v>4.883991</v>
      </c>
      <c r="K36" s="18" t="n">
        <v>474.24402428</v>
      </c>
      <c r="L36" s="20" t="n">
        <v>8.02753266</v>
      </c>
      <c r="M36" s="18" t="n">
        <v>452.7185799</v>
      </c>
      <c r="N36" s="20" t="n">
        <v>12.33164209</v>
      </c>
      <c r="O36" s="18" t="n">
        <v>415.69116087</v>
      </c>
      <c r="P36" s="20" t="n">
        <v>19.29217902</v>
      </c>
      <c r="Q36" s="18" t="s">
        <v>182</v>
      </c>
      <c r="R36" s="20" t="s">
        <v>182</v>
      </c>
      <c r="S36" s="18" t="s">
        <v>182</v>
      </c>
      <c r="T36" s="20" t="s">
        <v>182</v>
      </c>
      <c r="U36" s="18" t="s">
        <v>182</v>
      </c>
      <c r="V36" s="20" t="s">
        <v>182</v>
      </c>
      <c r="W36" s="18" t="n">
        <v>428.43938692</v>
      </c>
      <c r="X36" s="20" t="n">
        <v>7.70180588</v>
      </c>
    </row>
    <row r="37" spans="1:24">
      <c r="A37" s="15" t="s">
        <v>212</v>
      </c>
      <c r="B37" s="17" t="n">
        <v>5458</v>
      </c>
      <c r="C37" s="18">
        <f>(306.0/B37*100)</f>
        <v/>
      </c>
      <c r="D37" s="19" t="n">
        <v>5152</v>
      </c>
      <c r="E37" s="18" t="n">
        <v>511.83277913</v>
      </c>
      <c r="F37" s="20" t="n">
        <v>3.00055925</v>
      </c>
      <c r="G37" s="18" t="n">
        <v>500.90772284</v>
      </c>
      <c r="H37" s="20" t="n">
        <v>5.69180949</v>
      </c>
      <c r="I37" s="18" t="n">
        <v>496.65540624</v>
      </c>
      <c r="J37" s="20" t="n">
        <v>5.68269381</v>
      </c>
      <c r="K37" s="18" t="n">
        <v>480.80896383</v>
      </c>
      <c r="L37" s="20" t="n">
        <v>6.01413486</v>
      </c>
      <c r="M37" s="18" t="n">
        <v>471.16241143</v>
      </c>
      <c r="N37" s="20" t="n">
        <v>9.23416104</v>
      </c>
      <c r="O37" s="18" t="n">
        <v>389.21190398</v>
      </c>
      <c r="P37" s="20" t="n">
        <v>22.35314496</v>
      </c>
      <c r="Q37" s="18" t="s">
        <v>182</v>
      </c>
      <c r="R37" s="20" t="s">
        <v>182</v>
      </c>
      <c r="S37" s="18" t="s">
        <v>182</v>
      </c>
      <c r="T37" s="20" t="s">
        <v>182</v>
      </c>
      <c r="U37" s="18" t="s">
        <v>182</v>
      </c>
      <c r="V37" s="20" t="s">
        <v>182</v>
      </c>
      <c r="W37" s="18" t="n">
        <v>425.7157993</v>
      </c>
      <c r="X37" s="20" t="n">
        <v>5.76662225</v>
      </c>
    </row>
    <row r="38" spans="1:24">
      <c r="A38" s="15" t="s">
        <v>213</v>
      </c>
      <c r="B38" s="17" t="n">
        <v>5860</v>
      </c>
      <c r="C38" s="18">
        <f>(75.0/B38*100)</f>
        <v/>
      </c>
      <c r="D38" s="19" t="n">
        <v>5785</v>
      </c>
      <c r="E38" s="18" t="n">
        <v>534.7587661600001</v>
      </c>
      <c r="F38" s="20" t="n">
        <v>2.78517126</v>
      </c>
      <c r="G38" s="18" t="n">
        <v>528.99338274</v>
      </c>
      <c r="H38" s="20" t="n">
        <v>5.57253511</v>
      </c>
      <c r="I38" s="18" t="n">
        <v>491.05033957</v>
      </c>
      <c r="J38" s="20" t="n">
        <v>7.37049974</v>
      </c>
      <c r="K38" s="18" t="n">
        <v>482.1778404</v>
      </c>
      <c r="L38" s="20" t="n">
        <v>9.49866351</v>
      </c>
      <c r="M38" s="18" t="n">
        <v>456.66310086</v>
      </c>
      <c r="N38" s="20" t="n">
        <v>13.31018656</v>
      </c>
      <c r="O38" s="18" t="n">
        <v>423.77334755</v>
      </c>
      <c r="P38" s="20" t="n">
        <v>19.6152984</v>
      </c>
      <c r="Q38" s="18" t="s">
        <v>182</v>
      </c>
      <c r="R38" s="20" t="s">
        <v>182</v>
      </c>
      <c r="S38" s="18" t="s">
        <v>182</v>
      </c>
      <c r="T38" s="20" t="s">
        <v>182</v>
      </c>
      <c r="U38" s="18" t="s">
        <v>182</v>
      </c>
      <c r="V38" s="20" t="s">
        <v>182</v>
      </c>
      <c r="W38" s="18" t="n">
        <v>458.06287975</v>
      </c>
      <c r="X38" s="20" t="n">
        <v>6.83915888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(5681.0/B40*100)</f>
        <v/>
      </c>
      <c r="D40" s="19" t="n">
        <v>8476</v>
      </c>
      <c r="E40" s="18" t="n">
        <v>506.8298988</v>
      </c>
      <c r="F40" s="20" t="n">
        <v>2.90544088</v>
      </c>
      <c r="G40" s="18" t="n">
        <v>486.49420992</v>
      </c>
      <c r="H40" s="20" t="n">
        <v>6.94215186</v>
      </c>
      <c r="I40" s="18" t="n">
        <v>475.75157294</v>
      </c>
      <c r="J40" s="20" t="n">
        <v>8.09696417</v>
      </c>
      <c r="K40" s="18" t="n">
        <v>462.69534332</v>
      </c>
      <c r="L40" s="20" t="n">
        <v>12.69395966</v>
      </c>
      <c r="M40" s="18" t="n">
        <v>432.25019917</v>
      </c>
      <c r="N40" s="20" t="n">
        <v>11.71306202</v>
      </c>
      <c r="O40" s="18" t="n">
        <v>408.69474018</v>
      </c>
      <c r="P40" s="20" t="n">
        <v>29.40753755</v>
      </c>
      <c r="Q40" s="18" t="s">
        <v>182</v>
      </c>
      <c r="R40" s="20" t="s">
        <v>182</v>
      </c>
      <c r="S40" s="18" t="n">
        <v>491.16464222</v>
      </c>
      <c r="T40" s="20" t="n">
        <v>2.5540442</v>
      </c>
      <c r="U40" s="18" t="s">
        <v>182</v>
      </c>
      <c r="V40" s="20" t="s">
        <v>182</v>
      </c>
      <c r="W40" s="18" t="n">
        <v>409.94144299</v>
      </c>
      <c r="X40" s="20" t="n">
        <v>6.07614775</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(2873.0/B46*100)</f>
        <v/>
      </c>
      <c r="D46" s="19" t="n">
        <v>20268</v>
      </c>
      <c r="E46" s="18" t="n">
        <v>399.75198426</v>
      </c>
      <c r="F46" s="20" t="n">
        <v>3.44108376</v>
      </c>
      <c r="G46" s="18" t="n">
        <v>380.19174273</v>
      </c>
      <c r="H46" s="20" t="n">
        <v>6.47528755</v>
      </c>
      <c r="I46" s="18" t="n">
        <v>387.62287885</v>
      </c>
      <c r="J46" s="20" t="n">
        <v>7.61647606</v>
      </c>
      <c r="K46" s="18" t="n">
        <v>377.34565842</v>
      </c>
      <c r="L46" s="20" t="n">
        <v>10.55152992</v>
      </c>
      <c r="M46" s="18" t="n">
        <v>351.98519552</v>
      </c>
      <c r="N46" s="20" t="n">
        <v>9.48100397</v>
      </c>
      <c r="O46" s="18" t="n">
        <v>284.46388749</v>
      </c>
      <c r="P46" s="20" t="n">
        <v>12.06045404</v>
      </c>
      <c r="Q46" s="18" t="s">
        <v>182</v>
      </c>
      <c r="R46" s="20" t="s">
        <v>182</v>
      </c>
      <c r="S46" s="18" t="s">
        <v>182</v>
      </c>
      <c r="T46" s="20" t="s">
        <v>182</v>
      </c>
      <c r="U46" s="18" t="s">
        <v>182</v>
      </c>
      <c r="V46" s="20" t="s">
        <v>182</v>
      </c>
      <c r="W46" s="18" t="n">
        <v>358.08945624</v>
      </c>
      <c r="X46" s="20" t="n">
        <v>3.90385724</v>
      </c>
    </row>
    <row r="47" spans="1:24">
      <c r="A47" s="15" t="s">
        <v>222</v>
      </c>
      <c r="B47" s="17" t="n">
        <v>5928</v>
      </c>
      <c r="C47" s="18">
        <f>(197.0/B47*100)</f>
        <v/>
      </c>
      <c r="D47" s="19" t="n">
        <v>5731</v>
      </c>
      <c r="E47" s="18" t="n">
        <v>477.7572026</v>
      </c>
      <c r="F47" s="20" t="n">
        <v>4.09541468</v>
      </c>
      <c r="G47" s="18" t="n">
        <v>431.34956947</v>
      </c>
      <c r="H47" s="20" t="n">
        <v>5.26265813</v>
      </c>
      <c r="I47" s="18" t="n">
        <v>431.9831545</v>
      </c>
      <c r="J47" s="20" t="n">
        <v>5.51884463</v>
      </c>
      <c r="K47" s="18" t="n">
        <v>415.11490896</v>
      </c>
      <c r="L47" s="20" t="n">
        <v>5.77178934</v>
      </c>
      <c r="M47" s="18" t="n">
        <v>406.82592824</v>
      </c>
      <c r="N47" s="20" t="n">
        <v>6.04709728</v>
      </c>
      <c r="O47" s="18" t="n">
        <v>351.05817057</v>
      </c>
      <c r="P47" s="20" t="n">
        <v>12.61946813</v>
      </c>
      <c r="Q47" s="18" t="s">
        <v>182</v>
      </c>
      <c r="R47" s="20" t="s">
        <v>182</v>
      </c>
      <c r="S47" s="18" t="s">
        <v>182</v>
      </c>
      <c r="T47" s="20" t="s">
        <v>182</v>
      </c>
      <c r="U47" s="18" t="s">
        <v>182</v>
      </c>
      <c r="V47" s="20" t="s">
        <v>182</v>
      </c>
      <c r="W47" s="18" t="n">
        <v>389.2730588</v>
      </c>
      <c r="X47" s="20" t="n">
        <v>5.15834601</v>
      </c>
    </row>
    <row r="48" spans="1:24">
      <c r="A48" s="15" t="s">
        <v>223</v>
      </c>
      <c r="B48" s="17" t="n">
        <v>9841</v>
      </c>
      <c r="C48" s="18">
        <f>(19.0/B48*100)</f>
        <v/>
      </c>
      <c r="D48" s="19" t="n">
        <v>9822</v>
      </c>
      <c r="E48" s="18" t="n">
        <v>540.45219567</v>
      </c>
      <c r="F48" s="20" t="n">
        <v>4.75122235</v>
      </c>
      <c r="G48" s="18" t="n">
        <v>513.65474847</v>
      </c>
      <c r="H48" s="20" t="n">
        <v>9.235055129999999</v>
      </c>
      <c r="I48" s="18" t="n">
        <v>501.63658057</v>
      </c>
      <c r="J48" s="20" t="n">
        <v>9.959054180000001</v>
      </c>
      <c r="K48" s="18" t="n">
        <v>449.649304</v>
      </c>
      <c r="L48" s="20" t="n">
        <v>17.09118579</v>
      </c>
      <c r="M48" s="18" t="n">
        <v>449.67737747</v>
      </c>
      <c r="N48" s="20" t="n">
        <v>16.84372506</v>
      </c>
      <c r="O48" s="18" t="n">
        <v>379.37826934</v>
      </c>
      <c r="P48" s="20" t="n">
        <v>11.07715242</v>
      </c>
      <c r="Q48" s="18" t="s">
        <v>182</v>
      </c>
      <c r="R48" s="20" t="s">
        <v>182</v>
      </c>
      <c r="S48" s="18" t="s">
        <v>182</v>
      </c>
      <c r="T48" s="20" t="s">
        <v>182</v>
      </c>
      <c r="U48" s="18" t="s">
        <v>182</v>
      </c>
      <c r="V48" s="20" t="s">
        <v>182</v>
      </c>
      <c r="W48" s="18" t="n">
        <v>480.39763898</v>
      </c>
      <c r="X48" s="20" t="n">
        <v>20.05048678</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(1173.0/B50*100)</f>
        <v/>
      </c>
      <c r="D50" s="19" t="n">
        <v>10622</v>
      </c>
      <c r="E50" s="18" t="n">
        <v>402.39939934</v>
      </c>
      <c r="F50" s="20" t="n">
        <v>2.41280142</v>
      </c>
      <c r="G50" s="18" t="n">
        <v>398.35893773</v>
      </c>
      <c r="H50" s="20" t="n">
        <v>3.46713143</v>
      </c>
      <c r="I50" s="18" t="n">
        <v>395.17752116</v>
      </c>
      <c r="J50" s="20" t="n">
        <v>4.95363202</v>
      </c>
      <c r="K50" s="18" t="n">
        <v>375.5234301</v>
      </c>
      <c r="L50" s="20" t="n">
        <v>5.36438846</v>
      </c>
      <c r="M50" s="18" t="n">
        <v>371.87609627</v>
      </c>
      <c r="N50" s="20" t="n">
        <v>9.27018193</v>
      </c>
      <c r="O50" s="18" t="n">
        <v>309.38214635</v>
      </c>
      <c r="P50" s="20" t="n">
        <v>11.65830352</v>
      </c>
      <c r="Q50" s="18" t="s">
        <v>182</v>
      </c>
      <c r="R50" s="20" t="s">
        <v>182</v>
      </c>
      <c r="S50" s="18" t="s">
        <v>182</v>
      </c>
      <c r="T50" s="20" t="s">
        <v>182</v>
      </c>
      <c r="U50" s="18" t="s">
        <v>182</v>
      </c>
      <c r="V50" s="20" t="s">
        <v>182</v>
      </c>
      <c r="W50" s="18" t="n">
        <v>363.04242458</v>
      </c>
      <c r="X50" s="20" t="n">
        <v>7.69598493</v>
      </c>
    </row>
    <row r="51" spans="1:24">
      <c r="A51" s="15" t="s">
        <v>226</v>
      </c>
      <c r="B51" s="17" t="n">
        <v>6866</v>
      </c>
      <c r="C51" s="18">
        <f>(116.0/B51*100)</f>
        <v/>
      </c>
      <c r="D51" s="19" t="n">
        <v>6750</v>
      </c>
      <c r="E51" s="18" t="n">
        <v>408.95117045</v>
      </c>
      <c r="F51" s="20" t="n">
        <v>2.83081408</v>
      </c>
      <c r="G51" s="18" t="n">
        <v>401.55438545</v>
      </c>
      <c r="H51" s="20" t="n">
        <v>6.68851498</v>
      </c>
      <c r="I51" s="18" t="n">
        <v>401.26397677</v>
      </c>
      <c r="J51" s="20" t="n">
        <v>7.23249961</v>
      </c>
      <c r="K51" s="18" t="n">
        <v>399.77627655</v>
      </c>
      <c r="L51" s="20" t="n">
        <v>9.585328260000001</v>
      </c>
      <c r="M51" s="18" t="n">
        <v>381.55280996</v>
      </c>
      <c r="N51" s="20" t="n">
        <v>10.16127199</v>
      </c>
      <c r="O51" s="18" t="n">
        <v>338.45012167</v>
      </c>
      <c r="P51" s="20" t="n">
        <v>17.18682088</v>
      </c>
      <c r="Q51" s="18" t="s">
        <v>182</v>
      </c>
      <c r="R51" s="20" t="s">
        <v>182</v>
      </c>
      <c r="S51" s="18" t="n">
        <v>380.5422133</v>
      </c>
      <c r="T51" s="20" t="n">
        <v>4.31283207</v>
      </c>
      <c r="U51" s="18" t="s">
        <v>182</v>
      </c>
      <c r="V51" s="20" t="s">
        <v>182</v>
      </c>
      <c r="W51" s="18" t="n">
        <v>380.88409009</v>
      </c>
      <c r="X51" s="20" t="n">
        <v>4.96321553</v>
      </c>
    </row>
    <row r="52" spans="1:24">
      <c r="A52" s="15" t="s">
        <v>227</v>
      </c>
      <c r="B52" s="17" t="n">
        <v>5809</v>
      </c>
      <c r="C52" s="18">
        <f>(120.0/B52*100)</f>
        <v/>
      </c>
      <c r="D52" s="19" t="n">
        <v>5689</v>
      </c>
      <c r="E52" s="18" t="n">
        <v>479.11305263</v>
      </c>
      <c r="F52" s="20" t="n">
        <v>2.9330383</v>
      </c>
      <c r="G52" s="18" t="n">
        <v>444.62203319</v>
      </c>
      <c r="H52" s="20" t="n">
        <v>5.00916689</v>
      </c>
      <c r="I52" s="18" t="n">
        <v>428.27804581</v>
      </c>
      <c r="J52" s="20" t="n">
        <v>6.66567329</v>
      </c>
      <c r="K52" s="18" t="n">
        <v>423.67589838</v>
      </c>
      <c r="L52" s="20" t="n">
        <v>7.45943659</v>
      </c>
      <c r="M52" s="18" t="n">
        <v>418.54478678</v>
      </c>
      <c r="N52" s="20" t="n">
        <v>7.00352829</v>
      </c>
      <c r="O52" s="18" t="n">
        <v>376.4202098</v>
      </c>
      <c r="P52" s="20" t="n">
        <v>22.91895151</v>
      </c>
      <c r="Q52" s="18" t="s">
        <v>182</v>
      </c>
      <c r="R52" s="20" t="s">
        <v>182</v>
      </c>
      <c r="S52" s="18" t="s">
        <v>182</v>
      </c>
      <c r="T52" s="20" t="s">
        <v>182</v>
      </c>
      <c r="U52" s="18" t="s">
        <v>182</v>
      </c>
      <c r="V52" s="20" t="s">
        <v>182</v>
      </c>
      <c r="W52" s="18" t="n">
        <v>391.97158147</v>
      </c>
      <c r="X52" s="20" t="n">
        <v>6.88160428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(509.0/B54*100)</f>
        <v/>
      </c>
      <c r="D54" s="19" t="n">
        <v>4231</v>
      </c>
      <c r="E54" s="18" t="n">
        <v>347.1584895</v>
      </c>
      <c r="F54" s="20" t="n">
        <v>3.96992479</v>
      </c>
      <c r="G54" s="18" t="n">
        <v>327.50860557</v>
      </c>
      <c r="H54" s="20" t="n">
        <v>5.3682941</v>
      </c>
      <c r="I54" s="18" t="n">
        <v>317.40932217</v>
      </c>
      <c r="J54" s="20" t="n">
        <v>5.60425214</v>
      </c>
      <c r="K54" s="18" t="n">
        <v>327.68061236</v>
      </c>
      <c r="L54" s="20" t="n">
        <v>6.71193322</v>
      </c>
      <c r="M54" s="18" t="n">
        <v>307.91227332</v>
      </c>
      <c r="N54" s="20" t="n">
        <v>7.30772467</v>
      </c>
      <c r="O54" s="18" t="n">
        <v>287.6604697</v>
      </c>
      <c r="P54" s="20" t="n">
        <v>9.120625710000001</v>
      </c>
      <c r="Q54" s="18" t="s">
        <v>182</v>
      </c>
      <c r="R54" s="20" t="s">
        <v>182</v>
      </c>
      <c r="S54" s="18" t="s">
        <v>182</v>
      </c>
      <c r="T54" s="20" t="s">
        <v>182</v>
      </c>
      <c r="U54" s="18" t="s">
        <v>182</v>
      </c>
      <c r="V54" s="20" t="s">
        <v>182</v>
      </c>
      <c r="W54" s="18" t="n">
        <v>293.58129878</v>
      </c>
      <c r="X54" s="20" t="n">
        <v>3.97604559</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(80.0/B56*100)</f>
        <v/>
      </c>
      <c r="D56" s="19" t="n">
        <v>5279</v>
      </c>
      <c r="E56" s="18" t="n">
        <v>558.11570097</v>
      </c>
      <c r="F56" s="20" t="n">
        <v>2.93784339</v>
      </c>
      <c r="G56" s="18" t="n">
        <v>527.96686828</v>
      </c>
      <c r="H56" s="20" t="n">
        <v>4.9746516</v>
      </c>
      <c r="I56" s="18" t="n">
        <v>510.65096533</v>
      </c>
      <c r="J56" s="20" t="n">
        <v>6.48473786</v>
      </c>
      <c r="K56" s="18" t="n">
        <v>519.99183163</v>
      </c>
      <c r="L56" s="20" t="n">
        <v>10.47024026</v>
      </c>
      <c r="M56" s="18" t="n">
        <v>488.39168952</v>
      </c>
      <c r="N56" s="20" t="n">
        <v>9.95485918</v>
      </c>
      <c r="O56" s="18" t="n">
        <v>469.66514609</v>
      </c>
      <c r="P56" s="20" t="n">
        <v>16.61451933</v>
      </c>
      <c r="Q56" s="18" t="s">
        <v>182</v>
      </c>
      <c r="R56" s="20" t="s">
        <v>182</v>
      </c>
      <c r="S56" s="18" t="s">
        <v>182</v>
      </c>
      <c r="T56" s="20" t="s">
        <v>182</v>
      </c>
      <c r="U56" s="18" t="s">
        <v>182</v>
      </c>
      <c r="V56" s="20" t="s">
        <v>182</v>
      </c>
      <c r="W56" s="18" t="n">
        <v>487.12518755</v>
      </c>
      <c r="X56" s="20" t="n">
        <v>20.54559809</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(270.0/B61*100)</f>
        <v/>
      </c>
      <c r="D61" s="19" t="n">
        <v>6255</v>
      </c>
      <c r="E61" s="18" t="n">
        <v>498.02827308</v>
      </c>
      <c r="F61" s="20" t="n">
        <v>2.29024831</v>
      </c>
      <c r="G61" s="18" t="n">
        <v>454.74656204</v>
      </c>
      <c r="H61" s="20" t="n">
        <v>4.66870073</v>
      </c>
      <c r="I61" s="18" t="n">
        <v>450.43409752</v>
      </c>
      <c r="J61" s="20" t="n">
        <v>4.7886568</v>
      </c>
      <c r="K61" s="18" t="n">
        <v>443.48689878</v>
      </c>
      <c r="L61" s="20" t="n">
        <v>7.29752781</v>
      </c>
      <c r="M61" s="18" t="n">
        <v>447.29425711</v>
      </c>
      <c r="N61" s="20" t="n">
        <v>7.32120472</v>
      </c>
      <c r="O61" s="18" t="n">
        <v>412.79041495</v>
      </c>
      <c r="P61" s="20" t="n">
        <v>15.55189954</v>
      </c>
      <c r="Q61" s="18" t="s">
        <v>182</v>
      </c>
      <c r="R61" s="20" t="s">
        <v>182</v>
      </c>
      <c r="S61" s="18" t="s">
        <v>182</v>
      </c>
      <c r="T61" s="20" t="s">
        <v>182</v>
      </c>
      <c r="U61" s="18" t="s">
        <v>182</v>
      </c>
      <c r="V61" s="20" t="s">
        <v>182</v>
      </c>
      <c r="W61" s="18" t="n">
        <v>409.12865788</v>
      </c>
      <c r="X61" s="20" t="n">
        <v>7.6736844</v>
      </c>
    </row>
    <row r="62" spans="1:24">
      <c r="A62" s="15" t="s">
        <v>237</v>
      </c>
      <c r="B62" s="17" t="n">
        <v>4476</v>
      </c>
      <c r="C62" s="18">
        <f>(5.0/B62*100)</f>
        <v/>
      </c>
      <c r="D62" s="19" t="n">
        <v>4471</v>
      </c>
      <c r="E62" s="18" t="n">
        <v>537.57438856</v>
      </c>
      <c r="F62" s="20" t="n">
        <v>1.65095206</v>
      </c>
      <c r="G62" s="18" t="n">
        <v>547.37453892</v>
      </c>
      <c r="H62" s="20" t="n">
        <v>2.91165625</v>
      </c>
      <c r="I62" s="18" t="n">
        <v>556.32820138</v>
      </c>
      <c r="J62" s="20" t="n">
        <v>2.55902692</v>
      </c>
      <c r="K62" s="18" t="n">
        <v>541.8682903599999</v>
      </c>
      <c r="L62" s="20" t="n">
        <v>7.50835334</v>
      </c>
      <c r="M62" s="18" t="n">
        <v>530.678132</v>
      </c>
      <c r="N62" s="20" t="n">
        <v>7.48986565</v>
      </c>
      <c r="O62" s="18" t="n">
        <v>492.5715519</v>
      </c>
      <c r="P62" s="20" t="n">
        <v>17.55575261</v>
      </c>
      <c r="Q62" s="18" t="s">
        <v>182</v>
      </c>
      <c r="R62" s="20" t="s">
        <v>182</v>
      </c>
      <c r="S62" s="18" t="s">
        <v>182</v>
      </c>
      <c r="T62" s="20" t="s">
        <v>182</v>
      </c>
      <c r="U62" s="18" t="s">
        <v>182</v>
      </c>
      <c r="V62" s="20" t="s">
        <v>182</v>
      </c>
      <c r="W62" s="18" t="n">
        <v>490.80262435</v>
      </c>
      <c r="X62" s="20" t="n">
        <v>20.11743415</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(300.0/B67*100)</f>
        <v/>
      </c>
      <c r="D67" s="19" t="n">
        <v>6671</v>
      </c>
      <c r="E67" s="18" t="n">
        <v>400.65411106</v>
      </c>
      <c r="F67" s="20" t="n">
        <v>2.70088135</v>
      </c>
      <c r="G67" s="18" t="n">
        <v>382.31209466</v>
      </c>
      <c r="H67" s="20" t="n">
        <v>5.2508572</v>
      </c>
      <c r="I67" s="18" t="n">
        <v>383.73250933</v>
      </c>
      <c r="J67" s="20" t="n">
        <v>7.65490512</v>
      </c>
      <c r="K67" s="18" t="n">
        <v>335.04468651</v>
      </c>
      <c r="L67" s="20" t="n">
        <v>10.67658622</v>
      </c>
      <c r="M67" s="18" t="n">
        <v>327.92977331</v>
      </c>
      <c r="N67" s="20" t="n">
        <v>17.36126884</v>
      </c>
      <c r="O67" s="18" t="n">
        <v>303.84785217</v>
      </c>
      <c r="P67" s="20" t="n">
        <v>8.663461910000001</v>
      </c>
      <c r="Q67" s="18" t="s">
        <v>182</v>
      </c>
      <c r="R67" s="20" t="s">
        <v>182</v>
      </c>
      <c r="S67" s="18" t="s">
        <v>182</v>
      </c>
      <c r="T67" s="20" t="s">
        <v>182</v>
      </c>
      <c r="U67" s="18" t="s">
        <v>182</v>
      </c>
      <c r="V67" s="20" t="s">
        <v>182</v>
      </c>
      <c r="W67" s="18" t="n">
        <v>343.1071634</v>
      </c>
      <c r="X67" s="20" t="n">
        <v>6.83128346</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512.18737943</v>
      </c>
      <c r="F70" s="20" t="n">
        <v>3.14691007</v>
      </c>
      <c r="G70" s="18" t="n">
        <v>494.39446263</v>
      </c>
      <c r="H70" s="20" t="n">
        <v>4.36536458</v>
      </c>
      <c r="I70" s="18" t="n">
        <v>481.78556878</v>
      </c>
      <c r="J70" s="20" t="n">
        <v>4.58633852</v>
      </c>
      <c r="K70" s="18" t="n">
        <v>470.26424009</v>
      </c>
      <c r="L70" s="20" t="n">
        <v>6.67463635</v>
      </c>
      <c r="M70" s="18" t="n">
        <v>471.87254578</v>
      </c>
      <c r="N70" s="20" t="n">
        <v>7.00841908</v>
      </c>
      <c r="O70" s="18" t="n">
        <v>454.95534387</v>
      </c>
      <c r="P70" s="20" t="n">
        <v>16.73197951</v>
      </c>
      <c r="Q70" s="18" t="s">
        <v>182</v>
      </c>
      <c r="R70" s="20" t="s">
        <v>182</v>
      </c>
      <c r="S70" s="18" t="s">
        <v>182</v>
      </c>
      <c r="T70" s="20" t="s">
        <v>182</v>
      </c>
      <c r="U70" s="18" t="s">
        <v>182</v>
      </c>
      <c r="V70" s="20" t="s">
        <v>182</v>
      </c>
      <c r="W70" s="18" t="n">
        <v>441.21146075</v>
      </c>
      <c r="X70" s="20" t="n">
        <v>7.67359442</v>
      </c>
    </row>
    <row r="71" spans="1:24">
      <c r="A71" s="15" t="s">
        <v>246</v>
      </c>
      <c r="B71" s="17" t="n">
        <v>6115</v>
      </c>
      <c r="C71" s="18">
        <f>(122.0/B71*100)</f>
        <v/>
      </c>
      <c r="D71" s="19" t="n">
        <v>5993</v>
      </c>
      <c r="E71" s="18" t="n">
        <v>572.30457445</v>
      </c>
      <c r="F71" s="20" t="n">
        <v>1.66490125</v>
      </c>
      <c r="G71" s="18" t="n">
        <v>566.89815728</v>
      </c>
      <c r="H71" s="20" t="n">
        <v>3.74600539</v>
      </c>
      <c r="I71" s="18" t="n">
        <v>534.28484784</v>
      </c>
      <c r="J71" s="20" t="n">
        <v>4.64021737</v>
      </c>
      <c r="K71" s="18" t="n">
        <v>536.47304325</v>
      </c>
      <c r="L71" s="20" t="n">
        <v>9.84423844</v>
      </c>
      <c r="M71" s="18" t="n">
        <v>521.95032465</v>
      </c>
      <c r="N71" s="20" t="n">
        <v>12.37884423</v>
      </c>
      <c r="O71" s="18" t="n">
        <v>478.19921099</v>
      </c>
      <c r="P71" s="20" t="n">
        <v>17.49214051</v>
      </c>
      <c r="Q71" s="18" t="s">
        <v>182</v>
      </c>
      <c r="R71" s="20" t="s">
        <v>182</v>
      </c>
      <c r="S71" s="18" t="s">
        <v>182</v>
      </c>
      <c r="T71" s="20" t="s">
        <v>182</v>
      </c>
      <c r="U71" s="18" t="s">
        <v>182</v>
      </c>
      <c r="V71" s="20" t="s">
        <v>182</v>
      </c>
      <c r="W71" s="18" t="n">
        <v>508.50964685</v>
      </c>
      <c r="X71" s="20" t="n">
        <v>12.77981875</v>
      </c>
    </row>
    <row r="72" spans="1:24">
      <c r="A72" s="15" t="s">
        <v>247</v>
      </c>
      <c r="B72" s="17" t="n">
        <v>7708</v>
      </c>
      <c r="C72" s="18">
        <f>(9.0/B72*100)</f>
        <v/>
      </c>
      <c r="D72" s="19" t="n">
        <v>7699</v>
      </c>
      <c r="E72" s="18" t="n">
        <v>548.22496385</v>
      </c>
      <c r="F72" s="20" t="n">
        <v>2.8475732</v>
      </c>
      <c r="G72" s="18" t="n">
        <v>522.16914419</v>
      </c>
      <c r="H72" s="20" t="n">
        <v>6.73214842</v>
      </c>
      <c r="I72" s="18" t="n">
        <v>491.17008228</v>
      </c>
      <c r="J72" s="20" t="n">
        <v>8.97527126</v>
      </c>
      <c r="K72" s="18" t="n">
        <v>459.40166558</v>
      </c>
      <c r="L72" s="20" t="n">
        <v>19.45480267</v>
      </c>
      <c r="M72" s="18" t="n">
        <v>467.11994395</v>
      </c>
      <c r="N72" s="20" t="n">
        <v>19.75313476</v>
      </c>
      <c r="O72" s="18" t="n">
        <v>397.26229727</v>
      </c>
      <c r="P72" s="20" t="n">
        <v>19.0006931</v>
      </c>
      <c r="Q72" s="18" t="s">
        <v>182</v>
      </c>
      <c r="R72" s="20" t="s">
        <v>182</v>
      </c>
      <c r="S72" s="18" t="s">
        <v>182</v>
      </c>
      <c r="T72" s="20" t="s">
        <v>182</v>
      </c>
      <c r="U72" s="18" t="s">
        <v>182</v>
      </c>
      <c r="V72" s="20" t="s">
        <v>182</v>
      </c>
      <c r="W72" s="18" t="n">
        <v>467.18824017</v>
      </c>
      <c r="X72" s="20" t="n">
        <v>24.08031498</v>
      </c>
    </row>
    <row r="73" spans="1:24">
      <c r="A73" s="15" t="s">
        <v>248</v>
      </c>
      <c r="B73" s="17" t="n">
        <v>8249</v>
      </c>
      <c r="C73" s="18">
        <f>(254.0/B73*100)</f>
        <v/>
      </c>
      <c r="D73" s="19" t="n">
        <v>7995</v>
      </c>
      <c r="E73" s="18" t="n">
        <v>426.08998822</v>
      </c>
      <c r="F73" s="20" t="n">
        <v>4.27130602</v>
      </c>
      <c r="G73" s="18" t="n">
        <v>421.92867057</v>
      </c>
      <c r="H73" s="20" t="n">
        <v>3.89009991</v>
      </c>
      <c r="I73" s="18" t="n">
        <v>419.62077159</v>
      </c>
      <c r="J73" s="20" t="n">
        <v>3.62882108</v>
      </c>
      <c r="K73" s="18" t="n">
        <v>400.01767282</v>
      </c>
      <c r="L73" s="20" t="n">
        <v>4.95023975</v>
      </c>
      <c r="M73" s="18" t="n">
        <v>389.53134841</v>
      </c>
      <c r="N73" s="20" t="n">
        <v>6.04749147</v>
      </c>
      <c r="O73" s="18" t="n">
        <v>373.56292305</v>
      </c>
      <c r="P73" s="20" t="n">
        <v>8.33863586</v>
      </c>
      <c r="Q73" s="18" t="s">
        <v>182</v>
      </c>
      <c r="R73" s="20" t="s">
        <v>182</v>
      </c>
      <c r="S73" s="18" t="s">
        <v>182</v>
      </c>
      <c r="T73" s="20" t="s">
        <v>182</v>
      </c>
      <c r="U73" s="18" t="s">
        <v>182</v>
      </c>
      <c r="V73" s="20" t="s">
        <v>182</v>
      </c>
      <c r="W73" s="18" t="n">
        <v>371.76281809</v>
      </c>
      <c r="X73" s="20" t="n">
        <v>10.80785779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(298.0/B77*100)</f>
        <v/>
      </c>
      <c r="D77" s="19" t="n">
        <v>5764</v>
      </c>
      <c r="E77" s="18" t="n">
        <v>442.77861369</v>
      </c>
      <c r="F77" s="20" t="n">
        <v>2.88092118</v>
      </c>
      <c r="G77" s="18" t="n">
        <v>436.60431079</v>
      </c>
      <c r="H77" s="20" t="n">
        <v>5.27598791</v>
      </c>
      <c r="I77" s="18" t="n">
        <v>430.34322121</v>
      </c>
      <c r="J77" s="20" t="n">
        <v>7.50443392</v>
      </c>
      <c r="K77" s="18" t="n">
        <v>400.66484528</v>
      </c>
      <c r="L77" s="20" t="n">
        <v>7.32007988</v>
      </c>
      <c r="M77" s="18" t="n">
        <v>379.21278307</v>
      </c>
      <c r="N77" s="20" t="n">
        <v>6.90939941</v>
      </c>
      <c r="O77" s="18" t="n">
        <v>351.09429102</v>
      </c>
      <c r="P77" s="20" t="n">
        <v>14.79109672</v>
      </c>
      <c r="Q77" s="18" t="s">
        <v>182</v>
      </c>
      <c r="R77" s="20" t="s">
        <v>182</v>
      </c>
      <c r="S77" s="18" t="s">
        <v>182</v>
      </c>
      <c r="T77" s="20" t="s">
        <v>182</v>
      </c>
      <c r="U77" s="18" t="s">
        <v>182</v>
      </c>
      <c r="V77" s="20" t="s">
        <v>182</v>
      </c>
      <c r="W77" s="18" t="n">
        <v>367.61008185</v>
      </c>
      <c r="X77" s="20" t="n">
        <v>4.06193964</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345</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506.02049885</v>
      </c>
      <c r="F7" s="20" t="n">
        <v>2.08192188</v>
      </c>
      <c r="G7" s="18" t="n">
        <v>511.33148371</v>
      </c>
      <c r="H7" s="20" t="n">
        <v>3.77855747</v>
      </c>
      <c r="I7" s="18" t="n">
        <v>481.00461633</v>
      </c>
      <c r="J7" s="20" t="n">
        <v>4.14761402</v>
      </c>
      <c r="K7" s="18" t="n">
        <v>457.11770399</v>
      </c>
      <c r="L7" s="20" t="n">
        <v>6.9383054</v>
      </c>
      <c r="M7" s="18" t="n">
        <v>434.67065895</v>
      </c>
      <c r="N7" s="20" t="n">
        <v>10.04299693</v>
      </c>
      <c r="O7" s="18" t="n">
        <v>388.11866311</v>
      </c>
      <c r="P7" s="20" t="n">
        <v>15.08149247</v>
      </c>
      <c r="Q7" s="18" t="s">
        <v>182</v>
      </c>
      <c r="R7" s="20" t="s">
        <v>182</v>
      </c>
      <c r="S7" s="18" t="s">
        <v>182</v>
      </c>
      <c r="T7" s="20" t="s">
        <v>182</v>
      </c>
      <c r="U7" s="18" t="s">
        <v>182</v>
      </c>
      <c r="V7" s="20" t="s">
        <v>182</v>
      </c>
      <c r="W7" s="18" t="n">
        <v>464.35080229</v>
      </c>
      <c r="X7" s="20" t="n">
        <v>4.51450742</v>
      </c>
    </row>
    <row r="8" spans="1:24">
      <c r="A8" s="15" t="s">
        <v>183</v>
      </c>
      <c r="B8" s="17" t="n">
        <v>7007</v>
      </c>
      <c r="C8" s="18">
        <f>(206.0/B8*100)</f>
        <v/>
      </c>
      <c r="D8" s="19" t="n">
        <v>6801</v>
      </c>
      <c r="E8" s="18" t="n">
        <v>511.11675664</v>
      </c>
      <c r="F8" s="20" t="n">
        <v>2.6732354</v>
      </c>
      <c r="G8" s="18" t="n">
        <v>499.50541332</v>
      </c>
      <c r="H8" s="20" t="n">
        <v>6.96272992</v>
      </c>
      <c r="I8" s="18" t="n">
        <v>484.12034734</v>
      </c>
      <c r="J8" s="20" t="n">
        <v>7.22730159</v>
      </c>
      <c r="K8" s="18" t="n">
        <v>462.61962082</v>
      </c>
      <c r="L8" s="20" t="n">
        <v>10.51227403</v>
      </c>
      <c r="M8" s="18" t="n">
        <v>446.88512043</v>
      </c>
      <c r="N8" s="20" t="n">
        <v>10.02291781</v>
      </c>
      <c r="O8" s="18" t="n">
        <v>431.33135579</v>
      </c>
      <c r="P8" s="20" t="n">
        <v>28.63360248</v>
      </c>
      <c r="Q8" s="18" t="s">
        <v>182</v>
      </c>
      <c r="R8" s="20" t="s">
        <v>182</v>
      </c>
      <c r="S8" s="18" t="n">
        <v>301.63126691</v>
      </c>
      <c r="T8" s="20" t="n">
        <v>25.14921031</v>
      </c>
      <c r="U8" s="18" t="s">
        <v>182</v>
      </c>
      <c r="V8" s="20" t="s">
        <v>182</v>
      </c>
      <c r="W8" s="18" t="n">
        <v>425.86528488</v>
      </c>
      <c r="X8" s="20" t="n">
        <v>7.08742171</v>
      </c>
    </row>
    <row r="9" spans="1:24">
      <c r="A9" s="15" t="s">
        <v>184</v>
      </c>
      <c r="B9" s="17" t="n">
        <v>9651</v>
      </c>
      <c r="C9" s="18">
        <f>(603.0/B9*100)</f>
        <v/>
      </c>
      <c r="D9" s="19" t="n">
        <v>9048</v>
      </c>
      <c r="E9" s="18" t="n">
        <v>528.23773468</v>
      </c>
      <c r="F9" s="20" t="n">
        <v>2.32214204</v>
      </c>
      <c r="G9" s="18" t="n">
        <v>504.18861684</v>
      </c>
      <c r="H9" s="20" t="n">
        <v>5.66219196</v>
      </c>
      <c r="I9" s="18" t="n">
        <v>483.59890709</v>
      </c>
      <c r="J9" s="20" t="n">
        <v>6.09965656</v>
      </c>
      <c r="K9" s="18" t="n">
        <v>461.97690411</v>
      </c>
      <c r="L9" s="20" t="n">
        <v>7.64176008</v>
      </c>
      <c r="M9" s="18" t="n">
        <v>445.96094801</v>
      </c>
      <c r="N9" s="20" t="n">
        <v>6.98384528</v>
      </c>
      <c r="O9" s="18" t="n">
        <v>434.12804464</v>
      </c>
      <c r="P9" s="20" t="n">
        <v>42.04427122</v>
      </c>
      <c r="Q9" s="18" t="s">
        <v>182</v>
      </c>
      <c r="R9" s="20" t="s">
        <v>182</v>
      </c>
      <c r="S9" s="18" t="n">
        <v>357.98454354</v>
      </c>
      <c r="T9" s="20" t="n">
        <v>11.51846445</v>
      </c>
      <c r="U9" s="18" t="s">
        <v>182</v>
      </c>
      <c r="V9" s="20" t="s">
        <v>182</v>
      </c>
      <c r="W9" s="18" t="n">
        <v>435.82148616</v>
      </c>
      <c r="X9" s="20" t="n">
        <v>5.28249973</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(143.0/B11*100)</f>
        <v/>
      </c>
      <c r="D11" s="19" t="n">
        <v>6910</v>
      </c>
      <c r="E11" s="18" t="n">
        <v>435.26796879</v>
      </c>
      <c r="F11" s="20" t="n">
        <v>2.85202916</v>
      </c>
      <c r="G11" s="18" t="n">
        <v>407.52281611</v>
      </c>
      <c r="H11" s="20" t="n">
        <v>4.63882362</v>
      </c>
      <c r="I11" s="18" t="n">
        <v>397.87962893</v>
      </c>
      <c r="J11" s="20" t="n">
        <v>5.95089082</v>
      </c>
      <c r="K11" s="18" t="n">
        <v>391.9324795</v>
      </c>
      <c r="L11" s="20" t="n">
        <v>7.23532713</v>
      </c>
      <c r="M11" s="18" t="n">
        <v>370.46734456</v>
      </c>
      <c r="N11" s="20" t="n">
        <v>8.4430508</v>
      </c>
      <c r="O11" s="18" t="n">
        <v>327.62067624</v>
      </c>
      <c r="P11" s="20" t="n">
        <v>23.85874784</v>
      </c>
      <c r="Q11" s="18" t="s">
        <v>182</v>
      </c>
      <c r="R11" s="20" t="s">
        <v>182</v>
      </c>
      <c r="S11" s="18" t="s">
        <v>182</v>
      </c>
      <c r="T11" s="20" t="s">
        <v>182</v>
      </c>
      <c r="U11" s="18" t="s">
        <v>182</v>
      </c>
      <c r="V11" s="20" t="s">
        <v>182</v>
      </c>
      <c r="W11" s="18" t="n">
        <v>393.00407707</v>
      </c>
      <c r="X11" s="20" t="n">
        <v>6.03059729</v>
      </c>
    </row>
    <row r="12" spans="1:24">
      <c r="A12" s="15" t="s">
        <v>187</v>
      </c>
      <c r="B12" s="17" t="n">
        <v>6894</v>
      </c>
      <c r="C12" s="18">
        <f>(128.0/B12*100)</f>
        <v/>
      </c>
      <c r="D12" s="19" t="n">
        <v>6766</v>
      </c>
      <c r="E12" s="18" t="n">
        <v>511.79964903</v>
      </c>
      <c r="F12" s="20" t="n">
        <v>2.1614067</v>
      </c>
      <c r="G12" s="18" t="n">
        <v>497.26495199</v>
      </c>
      <c r="H12" s="20" t="n">
        <v>4.54468916</v>
      </c>
      <c r="I12" s="18" t="n">
        <v>467.96071031</v>
      </c>
      <c r="J12" s="20" t="n">
        <v>5.49508745</v>
      </c>
      <c r="K12" s="18" t="n">
        <v>458.92939595</v>
      </c>
      <c r="L12" s="20" t="n">
        <v>6.94389504</v>
      </c>
      <c r="M12" s="18" t="n">
        <v>448.94543778</v>
      </c>
      <c r="N12" s="20" t="n">
        <v>7.0202638</v>
      </c>
      <c r="O12" s="18" t="n">
        <v>428.30653466</v>
      </c>
      <c r="P12" s="20" t="n">
        <v>25.45177241</v>
      </c>
      <c r="Q12" s="18" t="s">
        <v>182</v>
      </c>
      <c r="R12" s="20" t="s">
        <v>182</v>
      </c>
      <c r="S12" s="18" t="n">
        <v>340.98506961</v>
      </c>
      <c r="T12" s="20" t="n">
        <v>12.52444664</v>
      </c>
      <c r="U12" s="18" t="s">
        <v>182</v>
      </c>
      <c r="V12" s="20" t="s">
        <v>182</v>
      </c>
      <c r="W12" s="18" t="n">
        <v>429.25082544</v>
      </c>
      <c r="X12" s="20" t="n">
        <v>6.14541133</v>
      </c>
    </row>
    <row r="13" spans="1:24">
      <c r="A13" s="15" t="s">
        <v>188</v>
      </c>
      <c r="B13" s="17" t="n">
        <v>7161</v>
      </c>
      <c r="C13" s="18">
        <f>(341.0/B13*100)</f>
        <v/>
      </c>
      <c r="D13" s="19" t="n">
        <v>6820</v>
      </c>
      <c r="E13" s="18" t="n">
        <v>527.65664735</v>
      </c>
      <c r="F13" s="20" t="n">
        <v>2.31053188</v>
      </c>
      <c r="G13" s="18" t="n">
        <v>519.63757495</v>
      </c>
      <c r="H13" s="20" t="n">
        <v>4.43192974</v>
      </c>
      <c r="I13" s="18" t="n">
        <v>502.32957715</v>
      </c>
      <c r="J13" s="20" t="n">
        <v>5.08004916</v>
      </c>
      <c r="K13" s="18" t="n">
        <v>495.28551499</v>
      </c>
      <c r="L13" s="20" t="n">
        <v>6.28701041</v>
      </c>
      <c r="M13" s="18" t="n">
        <v>484.48262302</v>
      </c>
      <c r="N13" s="20" t="n">
        <v>5.91906296</v>
      </c>
      <c r="O13" s="18" t="n">
        <v>403.46505939</v>
      </c>
      <c r="P13" s="20" t="n">
        <v>16.7949963</v>
      </c>
      <c r="Q13" s="18" t="s">
        <v>182</v>
      </c>
      <c r="R13" s="20" t="s">
        <v>182</v>
      </c>
      <c r="S13" s="18" t="n">
        <v>447.51533769</v>
      </c>
      <c r="T13" s="20" t="n">
        <v>5.97365007</v>
      </c>
      <c r="U13" s="18" t="s">
        <v>182</v>
      </c>
      <c r="V13" s="20" t="s">
        <v>182</v>
      </c>
      <c r="W13" s="18" t="n">
        <v>448.64229041</v>
      </c>
      <c r="X13" s="20" t="n">
        <v>5.76735806</v>
      </c>
    </row>
    <row r="14" spans="1:24">
      <c r="A14" s="15" t="s">
        <v>189</v>
      </c>
      <c r="B14" s="17" t="n">
        <v>5587</v>
      </c>
      <c r="C14" s="18">
        <f>(201.0/B14*100)</f>
        <v/>
      </c>
      <c r="D14" s="19" t="n">
        <v>5386</v>
      </c>
      <c r="E14" s="18" t="n">
        <v>528.88480767</v>
      </c>
      <c r="F14" s="20" t="n">
        <v>2.28029795</v>
      </c>
      <c r="G14" s="18" t="n">
        <v>512.61496075</v>
      </c>
      <c r="H14" s="20" t="n">
        <v>5.09527089</v>
      </c>
      <c r="I14" s="18" t="n">
        <v>495.22780257</v>
      </c>
      <c r="J14" s="20" t="n">
        <v>5.82667914</v>
      </c>
      <c r="K14" s="18" t="n">
        <v>497.65619701</v>
      </c>
      <c r="L14" s="20" t="n">
        <v>8.266469689999999</v>
      </c>
      <c r="M14" s="18" t="n">
        <v>466.64350804</v>
      </c>
      <c r="N14" s="20" t="n">
        <v>7.97670376</v>
      </c>
      <c r="O14" s="18" t="n">
        <v>422.7798821</v>
      </c>
      <c r="P14" s="20" t="n">
        <v>14.90176457</v>
      </c>
      <c r="Q14" s="18" t="s">
        <v>182</v>
      </c>
      <c r="R14" s="20" t="s">
        <v>182</v>
      </c>
      <c r="S14" s="18" t="s">
        <v>182</v>
      </c>
      <c r="T14" s="20" t="s">
        <v>182</v>
      </c>
      <c r="U14" s="18" t="s">
        <v>182</v>
      </c>
      <c r="V14" s="20" t="s">
        <v>182</v>
      </c>
      <c r="W14" s="18" t="n">
        <v>481.4948495</v>
      </c>
      <c r="X14" s="20" t="n">
        <v>7.90077482</v>
      </c>
    </row>
    <row r="15" spans="1:24">
      <c r="A15" s="15" t="s">
        <v>190</v>
      </c>
      <c r="B15" s="17" t="n">
        <v>5882</v>
      </c>
      <c r="C15" s="18">
        <f>(167.0/B15*100)</f>
        <v/>
      </c>
      <c r="D15" s="19" t="n">
        <v>5715</v>
      </c>
      <c r="E15" s="18" t="n">
        <v>523.62997948</v>
      </c>
      <c r="F15" s="20" t="n">
        <v>2.25527177</v>
      </c>
      <c r="G15" s="18" t="n">
        <v>511.59066519</v>
      </c>
      <c r="H15" s="20" t="n">
        <v>4.19969239</v>
      </c>
      <c r="I15" s="18" t="n">
        <v>491.90437667</v>
      </c>
      <c r="J15" s="20" t="n">
        <v>5.51602599</v>
      </c>
      <c r="K15" s="18" t="n">
        <v>476.18323666</v>
      </c>
      <c r="L15" s="20" t="n">
        <v>6.47510471</v>
      </c>
      <c r="M15" s="18" t="n">
        <v>461.77857198</v>
      </c>
      <c r="N15" s="20" t="n">
        <v>8.626518190000001</v>
      </c>
      <c r="O15" s="18" t="n">
        <v>390.64671061</v>
      </c>
      <c r="P15" s="20" t="n">
        <v>25.21597104</v>
      </c>
      <c r="Q15" s="18" t="s">
        <v>182</v>
      </c>
      <c r="R15" s="20" t="s">
        <v>182</v>
      </c>
      <c r="S15" s="18" t="n">
        <v>368.85220715</v>
      </c>
      <c r="T15" s="20" t="n">
        <v>14.5875493</v>
      </c>
      <c r="U15" s="18" t="s">
        <v>182</v>
      </c>
      <c r="V15" s="20" t="s">
        <v>182</v>
      </c>
      <c r="W15" s="18" t="n">
        <v>463.77539094</v>
      </c>
      <c r="X15" s="20" t="n">
        <v>7.67416712</v>
      </c>
    </row>
    <row r="16" spans="1:24">
      <c r="A16" s="15" t="s">
        <v>191</v>
      </c>
      <c r="B16" s="17" t="n">
        <v>6108</v>
      </c>
      <c r="C16" s="18">
        <f>(274.0/B16*100)</f>
        <v/>
      </c>
      <c r="D16" s="19" t="n">
        <v>5834</v>
      </c>
      <c r="E16" s="18" t="n">
        <v>501.89685764</v>
      </c>
      <c r="F16" s="20" t="n">
        <v>2.47033363</v>
      </c>
      <c r="G16" s="18" t="n">
        <v>533.07109198</v>
      </c>
      <c r="H16" s="20" t="n">
        <v>3.44940299</v>
      </c>
      <c r="I16" s="18" t="n">
        <v>498.41080058</v>
      </c>
      <c r="J16" s="20" t="n">
        <v>5.6304099</v>
      </c>
      <c r="K16" s="18" t="n">
        <v>459.44623815</v>
      </c>
      <c r="L16" s="20" t="n">
        <v>8.04492617</v>
      </c>
      <c r="M16" s="18" t="n">
        <v>442.99243307</v>
      </c>
      <c r="N16" s="20" t="n">
        <v>8.918866319999999</v>
      </c>
      <c r="O16" s="18" t="n">
        <v>357.17090442</v>
      </c>
      <c r="P16" s="20" t="n">
        <v>17.03892866</v>
      </c>
      <c r="Q16" s="18" t="s">
        <v>182</v>
      </c>
      <c r="R16" s="20" t="s">
        <v>182</v>
      </c>
      <c r="S16" s="18" t="s">
        <v>182</v>
      </c>
      <c r="T16" s="20" t="s">
        <v>182</v>
      </c>
      <c r="U16" s="18" t="s">
        <v>182</v>
      </c>
      <c r="V16" s="20" t="s">
        <v>182</v>
      </c>
      <c r="W16" s="18" t="n">
        <v>408.11842959</v>
      </c>
      <c r="X16" s="20" t="n">
        <v>5.9482171</v>
      </c>
    </row>
    <row r="17" spans="1:24">
      <c r="A17" s="15" t="s">
        <v>192</v>
      </c>
      <c r="B17" s="17" t="n">
        <v>6504</v>
      </c>
      <c r="C17" s="18">
        <f>(810.0/B17*100)</f>
        <v/>
      </c>
      <c r="D17" s="19" t="n">
        <v>5694</v>
      </c>
      <c r="E17" s="18" t="n">
        <v>520.2456005400001</v>
      </c>
      <c r="F17" s="20" t="n">
        <v>2.75958491</v>
      </c>
      <c r="G17" s="18" t="n">
        <v>514.15334968</v>
      </c>
      <c r="H17" s="20" t="n">
        <v>6.95683542</v>
      </c>
      <c r="I17" s="18" t="n">
        <v>483.99518439</v>
      </c>
      <c r="J17" s="20" t="n">
        <v>8.46691528</v>
      </c>
      <c r="K17" s="18" t="n">
        <v>462.31851651</v>
      </c>
      <c r="L17" s="20" t="n">
        <v>10.71739779</v>
      </c>
      <c r="M17" s="18" t="n">
        <v>433.153651</v>
      </c>
      <c r="N17" s="20" t="n">
        <v>13.51596718</v>
      </c>
      <c r="O17" s="18" t="s">
        <v>182</v>
      </c>
      <c r="P17" s="20" t="s">
        <v>182</v>
      </c>
      <c r="Q17" s="18" t="s">
        <v>182</v>
      </c>
      <c r="R17" s="20" t="s">
        <v>182</v>
      </c>
      <c r="S17" s="18" t="n">
        <v>362.96139732</v>
      </c>
      <c r="T17" s="20" t="n">
        <v>12.64520278</v>
      </c>
      <c r="U17" s="18" t="s">
        <v>182</v>
      </c>
      <c r="V17" s="20" t="s">
        <v>182</v>
      </c>
      <c r="W17" s="18" t="n">
        <v>449.88253427</v>
      </c>
      <c r="X17" s="20" t="n">
        <v>7.37049168</v>
      </c>
    </row>
    <row r="18" spans="1:24">
      <c r="A18" s="15" t="s">
        <v>193</v>
      </c>
      <c r="B18" s="17" t="n">
        <v>5532</v>
      </c>
      <c r="C18" s="18">
        <f>(40.0/B18*100)</f>
        <v/>
      </c>
      <c r="D18" s="19" t="n">
        <v>5492</v>
      </c>
      <c r="E18" s="18" t="n">
        <v>472.74270558</v>
      </c>
      <c r="F18" s="20" t="n">
        <v>3.11033806</v>
      </c>
      <c r="G18" s="18" t="n">
        <v>456.07024373</v>
      </c>
      <c r="H18" s="20" t="n">
        <v>6.06354399</v>
      </c>
      <c r="I18" s="18" t="n">
        <v>437.80844126</v>
      </c>
      <c r="J18" s="20" t="n">
        <v>5.7264279</v>
      </c>
      <c r="K18" s="18" t="n">
        <v>413.39297704</v>
      </c>
      <c r="L18" s="20" t="n">
        <v>6.66087177</v>
      </c>
      <c r="M18" s="18" t="n">
        <v>413.48198115</v>
      </c>
      <c r="N18" s="20" t="n">
        <v>7.39614103</v>
      </c>
      <c r="O18" s="18" t="n">
        <v>358.73236946</v>
      </c>
      <c r="P18" s="20" t="n">
        <v>16.39771243</v>
      </c>
      <c r="Q18" s="18" t="s">
        <v>182</v>
      </c>
      <c r="R18" s="20" t="s">
        <v>182</v>
      </c>
      <c r="S18" s="18" t="s">
        <v>182</v>
      </c>
      <c r="T18" s="20" t="s">
        <v>182</v>
      </c>
      <c r="U18" s="18" t="s">
        <v>182</v>
      </c>
      <c r="V18" s="20" t="s">
        <v>182</v>
      </c>
      <c r="W18" s="18" t="n">
        <v>398.76311496</v>
      </c>
      <c r="X18" s="20" t="n">
        <v>7.83294234</v>
      </c>
    </row>
    <row r="19" spans="1:24">
      <c r="A19" s="15" t="s">
        <v>194</v>
      </c>
      <c r="B19" s="17" t="n">
        <v>5658</v>
      </c>
      <c r="C19" s="18">
        <f>(192.0/B19*100)</f>
        <v/>
      </c>
      <c r="D19" s="19" t="n">
        <v>5466</v>
      </c>
      <c r="E19" s="18" t="n">
        <v>495.37182861</v>
      </c>
      <c r="F19" s="20" t="n">
        <v>2.76131553</v>
      </c>
      <c r="G19" s="18" t="n">
        <v>475.44891607</v>
      </c>
      <c r="H19" s="20" t="n">
        <v>4.63509934</v>
      </c>
      <c r="I19" s="18" t="n">
        <v>458.96858271</v>
      </c>
      <c r="J19" s="20" t="n">
        <v>5.51291608</v>
      </c>
      <c r="K19" s="18" t="n">
        <v>426.03674361</v>
      </c>
      <c r="L19" s="20" t="n">
        <v>7.72573746</v>
      </c>
      <c r="M19" s="18" t="n">
        <v>424.99481944</v>
      </c>
      <c r="N19" s="20" t="n">
        <v>7.40403649</v>
      </c>
      <c r="O19" s="18" t="n">
        <v>385.76858232</v>
      </c>
      <c r="P19" s="20" t="n">
        <v>18.33358349</v>
      </c>
      <c r="Q19" s="18" t="s">
        <v>182</v>
      </c>
      <c r="R19" s="20" t="s">
        <v>182</v>
      </c>
      <c r="S19" s="18" t="s">
        <v>182</v>
      </c>
      <c r="T19" s="20" t="s">
        <v>182</v>
      </c>
      <c r="U19" s="18" t="s">
        <v>182</v>
      </c>
      <c r="V19" s="20" t="s">
        <v>182</v>
      </c>
      <c r="W19" s="18" t="n">
        <v>408.47875385</v>
      </c>
      <c r="X19" s="20" t="n">
        <v>8.385877539999999</v>
      </c>
    </row>
    <row r="20" spans="1:24">
      <c r="A20" s="15" t="s">
        <v>195</v>
      </c>
      <c r="B20" s="17" t="n">
        <v>3371</v>
      </c>
      <c r="C20" s="18">
        <f>(81.0/B20*100)</f>
        <v/>
      </c>
      <c r="D20" s="19" t="n">
        <v>3290</v>
      </c>
      <c r="E20" s="18" t="n">
        <v>500.1886509</v>
      </c>
      <c r="F20" s="20" t="n">
        <v>2.29258963</v>
      </c>
      <c r="G20" s="18" t="n">
        <v>478.3233971</v>
      </c>
      <c r="H20" s="20" t="n">
        <v>7.40349149</v>
      </c>
      <c r="I20" s="18" t="n">
        <v>452.3526625</v>
      </c>
      <c r="J20" s="20" t="n">
        <v>7.97245146</v>
      </c>
      <c r="K20" s="18" t="n">
        <v>435.38856189</v>
      </c>
      <c r="L20" s="20" t="n">
        <v>10.48981405</v>
      </c>
      <c r="M20" s="18" t="n">
        <v>432.3631391</v>
      </c>
      <c r="N20" s="20" t="n">
        <v>11.50289174</v>
      </c>
      <c r="O20" s="18" t="s">
        <v>182</v>
      </c>
      <c r="P20" s="20" t="s">
        <v>182</v>
      </c>
      <c r="Q20" s="18" t="s">
        <v>182</v>
      </c>
      <c r="R20" s="20" t="s">
        <v>182</v>
      </c>
      <c r="S20" s="18" t="s">
        <v>182</v>
      </c>
      <c r="T20" s="20" t="s">
        <v>182</v>
      </c>
      <c r="U20" s="18" t="s">
        <v>182</v>
      </c>
      <c r="V20" s="20" t="s">
        <v>182</v>
      </c>
      <c r="W20" s="18" t="n">
        <v>431.96799575</v>
      </c>
      <c r="X20" s="20" t="n">
        <v>9.37488737</v>
      </c>
    </row>
    <row r="21" spans="1:24">
      <c r="A21" s="15" t="s">
        <v>196</v>
      </c>
      <c r="B21" s="17" t="n">
        <v>5741</v>
      </c>
      <c r="C21" s="18">
        <f>(91.0/B21*100)</f>
        <v/>
      </c>
      <c r="D21" s="19" t="n">
        <v>5650</v>
      </c>
      <c r="E21" s="18" t="n">
        <v>507.87572322</v>
      </c>
      <c r="F21" s="20" t="n">
        <v>1.94138779</v>
      </c>
      <c r="G21" s="18" t="n">
        <v>509.98952406</v>
      </c>
      <c r="H21" s="20" t="n">
        <v>4.69533378</v>
      </c>
      <c r="I21" s="18" t="n">
        <v>481.06905739</v>
      </c>
      <c r="J21" s="20" t="n">
        <v>7.88876811</v>
      </c>
      <c r="K21" s="18" t="n">
        <v>459.79144199</v>
      </c>
      <c r="L21" s="20" t="n">
        <v>11.42771512</v>
      </c>
      <c r="M21" s="18" t="n">
        <v>414.36557252</v>
      </c>
      <c r="N21" s="20" t="n">
        <v>13.0302248</v>
      </c>
      <c r="O21" s="18" t="n">
        <v>424.8487347</v>
      </c>
      <c r="P21" s="20" t="n">
        <v>29.04056888</v>
      </c>
      <c r="Q21" s="18" t="s">
        <v>182</v>
      </c>
      <c r="R21" s="20" t="s">
        <v>182</v>
      </c>
      <c r="S21" s="18" t="s">
        <v>182</v>
      </c>
      <c r="T21" s="20" t="s">
        <v>182</v>
      </c>
      <c r="U21" s="18" t="s">
        <v>182</v>
      </c>
      <c r="V21" s="20" t="s">
        <v>182</v>
      </c>
      <c r="W21" s="18" t="n">
        <v>466.54142524</v>
      </c>
      <c r="X21" s="20" t="n">
        <v>7.56836098</v>
      </c>
    </row>
    <row r="22" spans="1:24">
      <c r="A22" s="15" t="s">
        <v>197</v>
      </c>
      <c r="B22" s="17" t="n">
        <v>6598</v>
      </c>
      <c r="C22" s="18">
        <f>(103.0/B22*100)</f>
        <v/>
      </c>
      <c r="D22" s="19" t="n">
        <v>6495</v>
      </c>
      <c r="E22" s="18" t="n">
        <v>497.6547344</v>
      </c>
      <c r="F22" s="20" t="n">
        <v>4.36734058</v>
      </c>
      <c r="G22" s="18" t="n">
        <v>474.88419561</v>
      </c>
      <c r="H22" s="20" t="n">
        <v>5.05191321</v>
      </c>
      <c r="I22" s="18" t="n">
        <v>439.03433912</v>
      </c>
      <c r="J22" s="20" t="n">
        <v>6.03708163</v>
      </c>
      <c r="K22" s="18" t="n">
        <v>413.73859826</v>
      </c>
      <c r="L22" s="20" t="n">
        <v>8.9794777</v>
      </c>
      <c r="M22" s="18" t="n">
        <v>431.5055917</v>
      </c>
      <c r="N22" s="20" t="n">
        <v>9.2976305</v>
      </c>
      <c r="O22" s="18" t="n">
        <v>353.48150344</v>
      </c>
      <c r="P22" s="20" t="n">
        <v>10.04320883</v>
      </c>
      <c r="Q22" s="18" t="s">
        <v>182</v>
      </c>
      <c r="R22" s="20" t="s">
        <v>182</v>
      </c>
      <c r="S22" s="18" t="n">
        <v>465.3184081</v>
      </c>
      <c r="T22" s="20" t="n">
        <v>9.52311205</v>
      </c>
      <c r="U22" s="18" t="s">
        <v>182</v>
      </c>
      <c r="V22" s="20" t="s">
        <v>182</v>
      </c>
      <c r="W22" s="18" t="n">
        <v>398.74820152</v>
      </c>
      <c r="X22" s="20" t="n">
        <v>7.6135692</v>
      </c>
    </row>
    <row r="23" spans="1:24">
      <c r="A23" s="15" t="s">
        <v>198</v>
      </c>
      <c r="B23" s="17" t="n">
        <v>11583</v>
      </c>
      <c r="C23" s="18">
        <f>(535.0/B23*100)</f>
        <v/>
      </c>
      <c r="D23" s="19" t="n">
        <v>11048</v>
      </c>
      <c r="E23" s="18" t="n">
        <v>503.28985123</v>
      </c>
      <c r="F23" s="20" t="n">
        <v>3.25685334</v>
      </c>
      <c r="G23" s="18" t="n">
        <v>499.28047563</v>
      </c>
      <c r="H23" s="20" t="n">
        <v>4.59884691</v>
      </c>
      <c r="I23" s="18" t="n">
        <v>482.13494853</v>
      </c>
      <c r="J23" s="20" t="n">
        <v>6.25275332</v>
      </c>
      <c r="K23" s="18" t="n">
        <v>454.63019255</v>
      </c>
      <c r="L23" s="20" t="n">
        <v>7.21583716</v>
      </c>
      <c r="M23" s="18" t="n">
        <v>447.44527113</v>
      </c>
      <c r="N23" s="20" t="n">
        <v>12.11647891</v>
      </c>
      <c r="O23" s="18" t="n">
        <v>458.71026959</v>
      </c>
      <c r="P23" s="20" t="n">
        <v>19.55759787</v>
      </c>
      <c r="Q23" s="18" t="s">
        <v>182</v>
      </c>
      <c r="R23" s="20" t="s">
        <v>182</v>
      </c>
      <c r="S23" s="18" t="s">
        <v>182</v>
      </c>
      <c r="T23" s="20" t="s">
        <v>182</v>
      </c>
      <c r="U23" s="18" t="s">
        <v>182</v>
      </c>
      <c r="V23" s="20" t="s">
        <v>182</v>
      </c>
      <c r="W23" s="18" t="n">
        <v>443.43349716</v>
      </c>
      <c r="X23" s="20" t="n">
        <v>5.64261538</v>
      </c>
    </row>
    <row r="24" spans="1:24">
      <c r="A24" s="15" t="s">
        <v>199</v>
      </c>
      <c r="B24" s="17" t="n">
        <v>6647</v>
      </c>
      <c r="C24" s="18">
        <f>(27.0/B24*100)</f>
        <v/>
      </c>
      <c r="D24" s="19" t="n">
        <v>6620</v>
      </c>
      <c r="E24" s="18" t="n">
        <v>536.85538683</v>
      </c>
      <c r="F24" s="20" t="n">
        <v>2.87944546</v>
      </c>
      <c r="G24" s="18" t="n">
        <v>523.20996986</v>
      </c>
      <c r="H24" s="20" t="n">
        <v>7.8120425</v>
      </c>
      <c r="I24" s="18" t="n">
        <v>530.30294828</v>
      </c>
      <c r="J24" s="20" t="n">
        <v>8.57363805</v>
      </c>
      <c r="K24" s="18" t="n">
        <v>521.69721046</v>
      </c>
      <c r="L24" s="20" t="n">
        <v>10.29849171</v>
      </c>
      <c r="M24" s="18" t="n">
        <v>501.02301843</v>
      </c>
      <c r="N24" s="20" t="n">
        <v>10.40950558</v>
      </c>
      <c r="O24" s="18" t="n">
        <v>437.355754</v>
      </c>
      <c r="P24" s="20" t="n">
        <v>17.09724105</v>
      </c>
      <c r="Q24" s="18" t="s">
        <v>182</v>
      </c>
      <c r="R24" s="20" t="s">
        <v>182</v>
      </c>
      <c r="S24" s="18" t="s">
        <v>182</v>
      </c>
      <c r="T24" s="20" t="s">
        <v>182</v>
      </c>
      <c r="U24" s="18" t="s">
        <v>182</v>
      </c>
      <c r="V24" s="20" t="s">
        <v>182</v>
      </c>
      <c r="W24" s="18" t="n">
        <v>448.98049307</v>
      </c>
      <c r="X24" s="20" t="n">
        <v>12.35425068</v>
      </c>
    </row>
    <row r="25" spans="1:24">
      <c r="A25" s="15" t="s">
        <v>200</v>
      </c>
      <c r="B25" s="17" t="n">
        <v>5581</v>
      </c>
      <c r="C25" s="18">
        <f>(28.0/B25*100)</f>
        <v/>
      </c>
      <c r="D25" s="19" t="n">
        <v>5553</v>
      </c>
      <c r="E25" s="18" t="n">
        <v>531.6176417299999</v>
      </c>
      <c r="F25" s="20" t="n">
        <v>3.67805021</v>
      </c>
      <c r="G25" s="18" t="n">
        <v>471.43106048</v>
      </c>
      <c r="H25" s="20" t="n">
        <v>8.686169720000001</v>
      </c>
      <c r="I25" s="18" t="n">
        <v>471.46820314</v>
      </c>
      <c r="J25" s="20" t="n">
        <v>9.42852186</v>
      </c>
      <c r="K25" s="18" t="n">
        <v>437.6370293</v>
      </c>
      <c r="L25" s="20" t="n">
        <v>19.28936085</v>
      </c>
      <c r="M25" s="18" t="n">
        <v>415.98291686</v>
      </c>
      <c r="N25" s="20" t="n">
        <v>36.9719854</v>
      </c>
      <c r="O25" s="18" t="n">
        <v>392.05635972</v>
      </c>
      <c r="P25" s="20" t="n">
        <v>35.90323828</v>
      </c>
      <c r="Q25" s="18" t="s">
        <v>182</v>
      </c>
      <c r="R25" s="20" t="s">
        <v>182</v>
      </c>
      <c r="S25" s="18" t="s">
        <v>182</v>
      </c>
      <c r="T25" s="20" t="s">
        <v>182</v>
      </c>
      <c r="U25" s="18" t="s">
        <v>182</v>
      </c>
      <c r="V25" s="20" t="s">
        <v>182</v>
      </c>
      <c r="W25" s="18" t="n">
        <v>470.32274343</v>
      </c>
      <c r="X25" s="20" t="n">
        <v>26.36459866</v>
      </c>
    </row>
    <row r="26" spans="1:24">
      <c r="A26" s="15" t="s">
        <v>201</v>
      </c>
      <c r="B26" s="17" t="n">
        <v>4869</v>
      </c>
      <c r="C26" s="18">
        <f>(108.0/B26*100)</f>
        <v/>
      </c>
      <c r="D26" s="19" t="n">
        <v>4761</v>
      </c>
      <c r="E26" s="18" t="n">
        <v>494.46144945</v>
      </c>
      <c r="F26" s="20" t="n">
        <v>2.32055589</v>
      </c>
      <c r="G26" s="18" t="n">
        <v>475.69909486</v>
      </c>
      <c r="H26" s="20" t="n">
        <v>4.72551466</v>
      </c>
      <c r="I26" s="18" t="n">
        <v>462.63909807</v>
      </c>
      <c r="J26" s="20" t="n">
        <v>5.40674251</v>
      </c>
      <c r="K26" s="18" t="n">
        <v>466.91159903</v>
      </c>
      <c r="L26" s="20" t="n">
        <v>5.62670328</v>
      </c>
      <c r="M26" s="18" t="n">
        <v>460.27401946</v>
      </c>
      <c r="N26" s="20" t="n">
        <v>6.24920512</v>
      </c>
      <c r="O26" s="18" t="s">
        <v>182</v>
      </c>
      <c r="P26" s="20" t="s">
        <v>182</v>
      </c>
      <c r="Q26" s="18" t="s">
        <v>182</v>
      </c>
      <c r="R26" s="20" t="s">
        <v>182</v>
      </c>
      <c r="S26" s="18" t="s">
        <v>182</v>
      </c>
      <c r="T26" s="20" t="s">
        <v>182</v>
      </c>
      <c r="U26" s="18" t="s">
        <v>182</v>
      </c>
      <c r="V26" s="20" t="s">
        <v>182</v>
      </c>
      <c r="W26" s="18" t="n">
        <v>432.51570679</v>
      </c>
      <c r="X26" s="20" t="n">
        <v>9.90168379</v>
      </c>
    </row>
    <row r="27" spans="1:24">
      <c r="A27" s="15" t="s">
        <v>202</v>
      </c>
      <c r="B27" s="17" t="n">
        <v>5299</v>
      </c>
      <c r="C27" s="18">
        <f>(207.0/B27*100)</f>
        <v/>
      </c>
      <c r="D27" s="19" t="n">
        <v>5092</v>
      </c>
      <c r="E27" s="18" t="n">
        <v>510.16317309</v>
      </c>
      <c r="F27" s="20" t="n">
        <v>1.89788638</v>
      </c>
      <c r="G27" s="18" t="n">
        <v>472.67158137</v>
      </c>
      <c r="H27" s="20" t="n">
        <v>4.90769368</v>
      </c>
      <c r="I27" s="18" t="n">
        <v>457.63855711</v>
      </c>
      <c r="J27" s="20" t="n">
        <v>5.17131018</v>
      </c>
      <c r="K27" s="18" t="n">
        <v>436.72850437</v>
      </c>
      <c r="L27" s="20" t="n">
        <v>7.01748259</v>
      </c>
      <c r="M27" s="18" t="n">
        <v>422.85584329</v>
      </c>
      <c r="N27" s="20" t="n">
        <v>9.123165759999999</v>
      </c>
      <c r="O27" s="18" t="n">
        <v>433.74807221</v>
      </c>
      <c r="P27" s="20" t="n">
        <v>14.3856779</v>
      </c>
      <c r="Q27" s="18" t="s">
        <v>182</v>
      </c>
      <c r="R27" s="20" t="s">
        <v>182</v>
      </c>
      <c r="S27" s="18" t="s">
        <v>182</v>
      </c>
      <c r="T27" s="20" t="s">
        <v>182</v>
      </c>
      <c r="U27" s="18" t="s">
        <v>182</v>
      </c>
      <c r="V27" s="20" t="s">
        <v>182</v>
      </c>
      <c r="W27" s="18" t="n">
        <v>423.31113401</v>
      </c>
      <c r="X27" s="20" t="n">
        <v>3.8191671</v>
      </c>
    </row>
    <row r="28" spans="1:24">
      <c r="A28" s="15" t="s">
        <v>203</v>
      </c>
      <c r="B28" s="17" t="n">
        <v>7568</v>
      </c>
      <c r="C28" s="18">
        <f>(141.0/B28*100)</f>
        <v/>
      </c>
      <c r="D28" s="19" t="n">
        <v>7427</v>
      </c>
      <c r="E28" s="18" t="n">
        <v>413.67595929</v>
      </c>
      <c r="F28" s="20" t="n">
        <v>2.28976402</v>
      </c>
      <c r="G28" s="18" t="n">
        <v>407.81039784</v>
      </c>
      <c r="H28" s="20" t="n">
        <v>4.54795808</v>
      </c>
      <c r="I28" s="18" t="n">
        <v>409.71284965</v>
      </c>
      <c r="J28" s="20" t="n">
        <v>4.38886197</v>
      </c>
      <c r="K28" s="18" t="n">
        <v>401.99400523</v>
      </c>
      <c r="L28" s="20" t="n">
        <v>7.89161979</v>
      </c>
      <c r="M28" s="18" t="n">
        <v>394.13974699</v>
      </c>
      <c r="N28" s="20" t="n">
        <v>11.40206833</v>
      </c>
      <c r="O28" s="18" t="n">
        <v>331.61953229</v>
      </c>
      <c r="P28" s="20" t="n">
        <v>9.41278149</v>
      </c>
      <c r="Q28" s="18" t="s">
        <v>182</v>
      </c>
      <c r="R28" s="20" t="s">
        <v>182</v>
      </c>
      <c r="S28" s="18" t="s">
        <v>182</v>
      </c>
      <c r="T28" s="20" t="s">
        <v>182</v>
      </c>
      <c r="U28" s="18" t="s">
        <v>182</v>
      </c>
      <c r="V28" s="20" t="s">
        <v>182</v>
      </c>
      <c r="W28" s="18" t="n">
        <v>380.00611711</v>
      </c>
      <c r="X28" s="20" t="n">
        <v>6.3440624</v>
      </c>
    </row>
    <row r="29" spans="1:24">
      <c r="A29" s="15" t="s">
        <v>204</v>
      </c>
      <c r="B29" s="17" t="n">
        <v>5385</v>
      </c>
      <c r="C29" s="18">
        <f>(37.0/B29*100)</f>
        <v/>
      </c>
      <c r="D29" s="19" t="n">
        <v>5348</v>
      </c>
      <c r="E29" s="18" t="n">
        <v>528.52828842</v>
      </c>
      <c r="F29" s="20" t="n">
        <v>2.41107697</v>
      </c>
      <c r="G29" s="18" t="n">
        <v>508.38317232</v>
      </c>
      <c r="H29" s="20" t="n">
        <v>5.10953402</v>
      </c>
      <c r="I29" s="18" t="n">
        <v>488.26147615</v>
      </c>
      <c r="J29" s="20" t="n">
        <v>4.50748982</v>
      </c>
      <c r="K29" s="18" t="n">
        <v>478.93327627</v>
      </c>
      <c r="L29" s="20" t="n">
        <v>8.221575509999999</v>
      </c>
      <c r="M29" s="18" t="n">
        <v>458.28490398</v>
      </c>
      <c r="N29" s="20" t="n">
        <v>8.17621312</v>
      </c>
      <c r="O29" s="18" t="n">
        <v>388.67614524</v>
      </c>
      <c r="P29" s="20" t="n">
        <v>42.43001082</v>
      </c>
      <c r="Q29" s="18" t="s">
        <v>182</v>
      </c>
      <c r="R29" s="20" t="s">
        <v>182</v>
      </c>
      <c r="S29" s="18" t="n">
        <v>335.3902018</v>
      </c>
      <c r="T29" s="20" t="n">
        <v>12.1685767</v>
      </c>
      <c r="U29" s="18" t="s">
        <v>182</v>
      </c>
      <c r="V29" s="20" t="s">
        <v>182</v>
      </c>
      <c r="W29" s="18" t="n">
        <v>456.9043211</v>
      </c>
      <c r="X29" s="20" t="n">
        <v>11.62991153</v>
      </c>
    </row>
    <row r="30" spans="1:24">
      <c r="A30" s="15" t="s">
        <v>205</v>
      </c>
      <c r="B30" s="17" t="n">
        <v>4520</v>
      </c>
      <c r="C30" s="18">
        <f>(618.0/B30*100)</f>
        <v/>
      </c>
      <c r="D30" s="19" t="n">
        <v>3902</v>
      </c>
      <c r="E30" s="18" t="n">
        <v>514.37463728</v>
      </c>
      <c r="F30" s="20" t="n">
        <v>2.70010679</v>
      </c>
      <c r="G30" s="18" t="n">
        <v>497.68500531</v>
      </c>
      <c r="H30" s="20" t="n">
        <v>4.79922545</v>
      </c>
      <c r="I30" s="18" t="n">
        <v>468.25534612</v>
      </c>
      <c r="J30" s="20" t="n">
        <v>6.67460258</v>
      </c>
      <c r="K30" s="18" t="n">
        <v>444.77158479</v>
      </c>
      <c r="L30" s="20" t="n">
        <v>7.92352804</v>
      </c>
      <c r="M30" s="18" t="n">
        <v>427.01835093</v>
      </c>
      <c r="N30" s="20" t="n">
        <v>9.461679370000001</v>
      </c>
      <c r="O30" s="18" t="n">
        <v>416.62079913</v>
      </c>
      <c r="P30" s="20" t="n">
        <v>23.35845308</v>
      </c>
      <c r="Q30" s="18" t="s">
        <v>182</v>
      </c>
      <c r="R30" s="20" t="s">
        <v>182</v>
      </c>
      <c r="S30" s="18" t="s">
        <v>182</v>
      </c>
      <c r="T30" s="20" t="s">
        <v>182</v>
      </c>
      <c r="U30" s="18" t="s">
        <v>182</v>
      </c>
      <c r="V30" s="20" t="s">
        <v>182</v>
      </c>
      <c r="W30" s="18" t="n">
        <v>428.5901879</v>
      </c>
      <c r="X30" s="20" t="n">
        <v>6.10314218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(18.0/B32*100)</f>
        <v/>
      </c>
      <c r="D32" s="19" t="n">
        <v>4460</v>
      </c>
      <c r="E32" s="18" t="n">
        <v>517.3266338</v>
      </c>
      <c r="F32" s="20" t="n">
        <v>2.42801561</v>
      </c>
      <c r="G32" s="18" t="n">
        <v>489.74949982</v>
      </c>
      <c r="H32" s="20" t="n">
        <v>4.84344364</v>
      </c>
      <c r="I32" s="18" t="n">
        <v>467.83688883</v>
      </c>
      <c r="J32" s="20" t="n">
        <v>7.14635982</v>
      </c>
      <c r="K32" s="18" t="n">
        <v>437.57573388</v>
      </c>
      <c r="L32" s="20" t="n">
        <v>7.42194477</v>
      </c>
      <c r="M32" s="18" t="n">
        <v>452.29146516</v>
      </c>
      <c r="N32" s="20" t="n">
        <v>7.39166309</v>
      </c>
      <c r="O32" s="18" t="n">
        <v>459.37468581</v>
      </c>
      <c r="P32" s="20" t="n">
        <v>28.13902873</v>
      </c>
      <c r="Q32" s="18" t="s">
        <v>182</v>
      </c>
      <c r="R32" s="20" t="s">
        <v>182</v>
      </c>
      <c r="S32" s="18" t="s">
        <v>182</v>
      </c>
      <c r="T32" s="20" t="s">
        <v>182</v>
      </c>
      <c r="U32" s="18" t="s">
        <v>182</v>
      </c>
      <c r="V32" s="20" t="s">
        <v>182</v>
      </c>
      <c r="W32" s="18" t="n">
        <v>429.65953698</v>
      </c>
      <c r="X32" s="20" t="n">
        <v>8.859920320000001</v>
      </c>
    </row>
    <row r="33" spans="1:24">
      <c r="A33" s="15" t="s">
        <v>208</v>
      </c>
      <c r="B33" s="17" t="n">
        <v>7325</v>
      </c>
      <c r="C33" s="18">
        <f>(254.0/B33*100)</f>
        <v/>
      </c>
      <c r="D33" s="19" t="n">
        <v>7071</v>
      </c>
      <c r="E33" s="18" t="n">
        <v>506.96395511</v>
      </c>
      <c r="F33" s="20" t="n">
        <v>2.55722935</v>
      </c>
      <c r="G33" s="18" t="n">
        <v>474.83151828</v>
      </c>
      <c r="H33" s="20" t="n">
        <v>5.59210825</v>
      </c>
      <c r="I33" s="18" t="n">
        <v>467.90272939</v>
      </c>
      <c r="J33" s="20" t="n">
        <v>5.99387286</v>
      </c>
      <c r="K33" s="18" t="n">
        <v>461.76584981</v>
      </c>
      <c r="L33" s="20" t="n">
        <v>7.19677608</v>
      </c>
      <c r="M33" s="18" t="n">
        <v>447.81106795</v>
      </c>
      <c r="N33" s="20" t="n">
        <v>8.54606549</v>
      </c>
      <c r="O33" s="18" t="n">
        <v>385.2957023</v>
      </c>
      <c r="P33" s="20" t="n">
        <v>29.52119482</v>
      </c>
      <c r="Q33" s="18" t="s">
        <v>182</v>
      </c>
      <c r="R33" s="20" t="s">
        <v>182</v>
      </c>
      <c r="S33" s="18" t="s">
        <v>182</v>
      </c>
      <c r="T33" s="20" t="s">
        <v>182</v>
      </c>
      <c r="U33" s="18" t="s">
        <v>182</v>
      </c>
      <c r="V33" s="20" t="s">
        <v>182</v>
      </c>
      <c r="W33" s="18" t="n">
        <v>432.2719205</v>
      </c>
      <c r="X33" s="20" t="n">
        <v>8.943668929999999</v>
      </c>
    </row>
    <row r="34" spans="1:24">
      <c r="A34" s="15" t="s">
        <v>209</v>
      </c>
      <c r="B34" s="17" t="n">
        <v>6350</v>
      </c>
      <c r="C34" s="18">
        <f>(94.0/B34*100)</f>
        <v/>
      </c>
      <c r="D34" s="19" t="n">
        <v>6256</v>
      </c>
      <c r="E34" s="18" t="n">
        <v>496.60036118</v>
      </c>
      <c r="F34" s="20" t="n">
        <v>2.61598053</v>
      </c>
      <c r="G34" s="18" t="n">
        <v>469.78584221</v>
      </c>
      <c r="H34" s="20" t="n">
        <v>5.42942312</v>
      </c>
      <c r="I34" s="18" t="n">
        <v>479.55734937</v>
      </c>
      <c r="J34" s="20" t="n">
        <v>5.36025052</v>
      </c>
      <c r="K34" s="18" t="n">
        <v>461.44261896</v>
      </c>
      <c r="L34" s="20" t="n">
        <v>5.94998565</v>
      </c>
      <c r="M34" s="18" t="n">
        <v>445.3695524</v>
      </c>
      <c r="N34" s="20" t="n">
        <v>5.4106992</v>
      </c>
      <c r="O34" s="18" t="n">
        <v>379.07328183</v>
      </c>
      <c r="P34" s="20" t="n">
        <v>14.0777645</v>
      </c>
      <c r="Q34" s="18" t="s">
        <v>182</v>
      </c>
      <c r="R34" s="20" t="s">
        <v>182</v>
      </c>
      <c r="S34" s="18" t="n">
        <v>336.51078337</v>
      </c>
      <c r="T34" s="20" t="n">
        <v>12.24828707</v>
      </c>
      <c r="U34" s="18" t="s">
        <v>182</v>
      </c>
      <c r="V34" s="20" t="s">
        <v>182</v>
      </c>
      <c r="W34" s="18" t="n">
        <v>404.12064154</v>
      </c>
      <c r="X34" s="20" t="n">
        <v>8.71465723</v>
      </c>
    </row>
    <row r="35" spans="1:24">
      <c r="A35" s="15" t="s">
        <v>210</v>
      </c>
      <c r="B35" s="17" t="n">
        <v>6406</v>
      </c>
      <c r="C35" s="18">
        <f>(85.0/B35*100)</f>
        <v/>
      </c>
      <c r="D35" s="19" t="n">
        <v>6321</v>
      </c>
      <c r="E35" s="18" t="n">
        <v>523.76848864</v>
      </c>
      <c r="F35" s="20" t="n">
        <v>1.85262361</v>
      </c>
      <c r="G35" s="18" t="n">
        <v>516.61205449</v>
      </c>
      <c r="H35" s="20" t="n">
        <v>3.98127661</v>
      </c>
      <c r="I35" s="18" t="n">
        <v>500.44668668</v>
      </c>
      <c r="J35" s="20" t="n">
        <v>4.40245109</v>
      </c>
      <c r="K35" s="18" t="n">
        <v>470.96090596</v>
      </c>
      <c r="L35" s="20" t="n">
        <v>6.17418794</v>
      </c>
      <c r="M35" s="18" t="n">
        <v>461.4473616</v>
      </c>
      <c r="N35" s="20" t="n">
        <v>9.97929607</v>
      </c>
      <c r="O35" s="18" t="n">
        <v>456.28947541</v>
      </c>
      <c r="P35" s="20" t="n">
        <v>18.93491365</v>
      </c>
      <c r="Q35" s="18" t="s">
        <v>182</v>
      </c>
      <c r="R35" s="20" t="s">
        <v>182</v>
      </c>
      <c r="S35" s="18" t="n">
        <v>349.78970242</v>
      </c>
      <c r="T35" s="20" t="n">
        <v>6.90672373</v>
      </c>
      <c r="U35" s="18" t="s">
        <v>182</v>
      </c>
      <c r="V35" s="20" t="s">
        <v>182</v>
      </c>
      <c r="W35" s="18" t="n">
        <v>452.9351284</v>
      </c>
      <c r="X35" s="20" t="n">
        <v>6.37050978</v>
      </c>
    </row>
    <row r="36" spans="1:24">
      <c r="A36" s="15" t="s">
        <v>211</v>
      </c>
      <c r="B36" s="17" t="n">
        <v>6736</v>
      </c>
      <c r="C36" s="18">
        <f>(67.0/B36*100)</f>
        <v/>
      </c>
      <c r="D36" s="19" t="n">
        <v>6669</v>
      </c>
      <c r="E36" s="18" t="n">
        <v>492.24897131</v>
      </c>
      <c r="F36" s="20" t="n">
        <v>2.30434683</v>
      </c>
      <c r="G36" s="18" t="n">
        <v>487.78913667</v>
      </c>
      <c r="H36" s="20" t="n">
        <v>4.14896087</v>
      </c>
      <c r="I36" s="18" t="n">
        <v>486.99623964</v>
      </c>
      <c r="J36" s="20" t="n">
        <v>4.44865619</v>
      </c>
      <c r="K36" s="18" t="n">
        <v>458.95205063</v>
      </c>
      <c r="L36" s="20" t="n">
        <v>7.5401319</v>
      </c>
      <c r="M36" s="18" t="n">
        <v>446.00912239</v>
      </c>
      <c r="N36" s="20" t="n">
        <v>11.46645985</v>
      </c>
      <c r="O36" s="18" t="n">
        <v>415.69116087</v>
      </c>
      <c r="P36" s="20" t="n">
        <v>19.29217902</v>
      </c>
      <c r="Q36" s="18" t="s">
        <v>182</v>
      </c>
      <c r="R36" s="20" t="s">
        <v>182</v>
      </c>
      <c r="S36" s="18" t="s">
        <v>182</v>
      </c>
      <c r="T36" s="20" t="s">
        <v>182</v>
      </c>
      <c r="U36" s="18" t="s">
        <v>182</v>
      </c>
      <c r="V36" s="20" t="s">
        <v>182</v>
      </c>
      <c r="W36" s="18" t="n">
        <v>435.75134591</v>
      </c>
      <c r="X36" s="20" t="n">
        <v>6.71113149</v>
      </c>
    </row>
    <row r="37" spans="1:24">
      <c r="A37" s="15" t="s">
        <v>212</v>
      </c>
      <c r="B37" s="17" t="n">
        <v>5458</v>
      </c>
      <c r="C37" s="18">
        <f>(306.0/B37*100)</f>
        <v/>
      </c>
      <c r="D37" s="19" t="n">
        <v>5152</v>
      </c>
      <c r="E37" s="18" t="n">
        <v>513.9308015399999</v>
      </c>
      <c r="F37" s="20" t="n">
        <v>2.95046287</v>
      </c>
      <c r="G37" s="18" t="n">
        <v>501.53851278</v>
      </c>
      <c r="H37" s="20" t="n">
        <v>5.43295175</v>
      </c>
      <c r="I37" s="18" t="n">
        <v>472.02940675</v>
      </c>
      <c r="J37" s="20" t="n">
        <v>6.29911969</v>
      </c>
      <c r="K37" s="18" t="n">
        <v>469.72554075</v>
      </c>
      <c r="L37" s="20" t="n">
        <v>7.59038916</v>
      </c>
      <c r="M37" s="18" t="n">
        <v>461.53573964</v>
      </c>
      <c r="N37" s="20" t="n">
        <v>9.912652359999999</v>
      </c>
      <c r="O37" s="18" t="n">
        <v>389.21190398</v>
      </c>
      <c r="P37" s="20" t="n">
        <v>22.35314496</v>
      </c>
      <c r="Q37" s="18" t="s">
        <v>182</v>
      </c>
      <c r="R37" s="20" t="s">
        <v>182</v>
      </c>
      <c r="S37" s="18" t="s">
        <v>182</v>
      </c>
      <c r="T37" s="20" t="s">
        <v>182</v>
      </c>
      <c r="U37" s="18" t="s">
        <v>182</v>
      </c>
      <c r="V37" s="20" t="s">
        <v>182</v>
      </c>
      <c r="W37" s="18" t="n">
        <v>429.46645967</v>
      </c>
      <c r="X37" s="20" t="n">
        <v>5.3840315</v>
      </c>
    </row>
    <row r="38" spans="1:24">
      <c r="A38" s="15" t="s">
        <v>213</v>
      </c>
      <c r="B38" s="17" t="n">
        <v>5860</v>
      </c>
      <c r="C38" s="18">
        <f>(75.0/B38*100)</f>
        <v/>
      </c>
      <c r="D38" s="19" t="n">
        <v>5785</v>
      </c>
      <c r="E38" s="18" t="n">
        <v>535.4926586300001</v>
      </c>
      <c r="F38" s="20" t="n">
        <v>2.89097797</v>
      </c>
      <c r="G38" s="18" t="n">
        <v>524.52929768</v>
      </c>
      <c r="H38" s="20" t="n">
        <v>5.52614646</v>
      </c>
      <c r="I38" s="18" t="n">
        <v>489.16963995</v>
      </c>
      <c r="J38" s="20" t="n">
        <v>6.90561283</v>
      </c>
      <c r="K38" s="18" t="n">
        <v>473.14980126</v>
      </c>
      <c r="L38" s="20" t="n">
        <v>10.49500201</v>
      </c>
      <c r="M38" s="18" t="n">
        <v>459.59318686</v>
      </c>
      <c r="N38" s="20" t="n">
        <v>12.64355562</v>
      </c>
      <c r="O38" s="18" t="n">
        <v>423.77334755</v>
      </c>
      <c r="P38" s="20" t="n">
        <v>19.6152984</v>
      </c>
      <c r="Q38" s="18" t="s">
        <v>182</v>
      </c>
      <c r="R38" s="20" t="s">
        <v>182</v>
      </c>
      <c r="S38" s="18" t="s">
        <v>182</v>
      </c>
      <c r="T38" s="20" t="s">
        <v>182</v>
      </c>
      <c r="U38" s="18" t="s">
        <v>182</v>
      </c>
      <c r="V38" s="20" t="s">
        <v>182</v>
      </c>
      <c r="W38" s="18" t="n">
        <v>460.08535129</v>
      </c>
      <c r="X38" s="20" t="n">
        <v>6.678537</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(5681.0/B40*100)</f>
        <v/>
      </c>
      <c r="D40" s="19" t="n">
        <v>8476</v>
      </c>
      <c r="E40" s="18" t="n">
        <v>507.57490071</v>
      </c>
      <c r="F40" s="20" t="n">
        <v>2.87188358</v>
      </c>
      <c r="G40" s="18" t="n">
        <v>491.45299198</v>
      </c>
      <c r="H40" s="20" t="n">
        <v>6.67742898</v>
      </c>
      <c r="I40" s="18" t="n">
        <v>474.2728779</v>
      </c>
      <c r="J40" s="20" t="n">
        <v>8.279192050000001</v>
      </c>
      <c r="K40" s="18" t="n">
        <v>447.09712943</v>
      </c>
      <c r="L40" s="20" t="n">
        <v>12.83946874</v>
      </c>
      <c r="M40" s="18" t="n">
        <v>431.09034421</v>
      </c>
      <c r="N40" s="20" t="n">
        <v>13.66741936</v>
      </c>
      <c r="O40" s="18" t="n">
        <v>408.69474018</v>
      </c>
      <c r="P40" s="20" t="n">
        <v>29.40753755</v>
      </c>
      <c r="Q40" s="18" t="s">
        <v>182</v>
      </c>
      <c r="R40" s="20" t="s">
        <v>182</v>
      </c>
      <c r="S40" s="18" t="n">
        <v>491.16464222</v>
      </c>
      <c r="T40" s="20" t="n">
        <v>2.5540442</v>
      </c>
      <c r="U40" s="18" t="s">
        <v>182</v>
      </c>
      <c r="V40" s="20" t="s">
        <v>182</v>
      </c>
      <c r="W40" s="18" t="n">
        <v>416.87690878</v>
      </c>
      <c r="X40" s="20" t="n">
        <v>6.39026815</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(2873.0/B46*100)</f>
        <v/>
      </c>
      <c r="D46" s="19" t="n">
        <v>20268</v>
      </c>
      <c r="E46" s="18" t="n">
        <v>398.8969242</v>
      </c>
      <c r="F46" s="20" t="n">
        <v>3.62672194</v>
      </c>
      <c r="G46" s="18" t="n">
        <v>395.52686509</v>
      </c>
      <c r="H46" s="20" t="n">
        <v>4.63749361</v>
      </c>
      <c r="I46" s="18" t="n">
        <v>391.27737605</v>
      </c>
      <c r="J46" s="20" t="n">
        <v>6.77606803</v>
      </c>
      <c r="K46" s="18" t="n">
        <v>371.51525722</v>
      </c>
      <c r="L46" s="20" t="n">
        <v>9.96960487</v>
      </c>
      <c r="M46" s="18" t="n">
        <v>353.01205651</v>
      </c>
      <c r="N46" s="20" t="n">
        <v>8.99387902</v>
      </c>
      <c r="O46" s="18" t="n">
        <v>284.46388749</v>
      </c>
      <c r="P46" s="20" t="n">
        <v>12.06045404</v>
      </c>
      <c r="Q46" s="18" t="s">
        <v>182</v>
      </c>
      <c r="R46" s="20" t="s">
        <v>182</v>
      </c>
      <c r="S46" s="18" t="s">
        <v>182</v>
      </c>
      <c r="T46" s="20" t="s">
        <v>182</v>
      </c>
      <c r="U46" s="18" t="s">
        <v>182</v>
      </c>
      <c r="V46" s="20" t="s">
        <v>182</v>
      </c>
      <c r="W46" s="18" t="n">
        <v>358.10995723</v>
      </c>
      <c r="X46" s="20" t="n">
        <v>3.90674121</v>
      </c>
    </row>
    <row r="47" spans="1:24">
      <c r="A47" s="15" t="s">
        <v>222</v>
      </c>
      <c r="B47" s="17" t="n">
        <v>5928</v>
      </c>
      <c r="C47" s="18">
        <f>(197.0/B47*100)</f>
        <v/>
      </c>
      <c r="D47" s="19" t="n">
        <v>5731</v>
      </c>
      <c r="E47" s="18" t="n">
        <v>476.94559812</v>
      </c>
      <c r="F47" s="20" t="n">
        <v>4.08297869</v>
      </c>
      <c r="G47" s="18" t="n">
        <v>434.32113215</v>
      </c>
      <c r="H47" s="20" t="n">
        <v>5.30537936</v>
      </c>
      <c r="I47" s="18" t="n">
        <v>430.77805303</v>
      </c>
      <c r="J47" s="20" t="n">
        <v>5.30091665</v>
      </c>
      <c r="K47" s="18" t="n">
        <v>414.77841424</v>
      </c>
      <c r="L47" s="20" t="n">
        <v>6.2417113</v>
      </c>
      <c r="M47" s="18" t="n">
        <v>412.93371826</v>
      </c>
      <c r="N47" s="20" t="n">
        <v>6.45059045</v>
      </c>
      <c r="O47" s="18" t="n">
        <v>351.05817057</v>
      </c>
      <c r="P47" s="20" t="n">
        <v>12.61946813</v>
      </c>
      <c r="Q47" s="18" t="s">
        <v>182</v>
      </c>
      <c r="R47" s="20" t="s">
        <v>182</v>
      </c>
      <c r="S47" s="18" t="s">
        <v>182</v>
      </c>
      <c r="T47" s="20" t="s">
        <v>182</v>
      </c>
      <c r="U47" s="18" t="s">
        <v>182</v>
      </c>
      <c r="V47" s="20" t="s">
        <v>182</v>
      </c>
      <c r="W47" s="18" t="n">
        <v>390.01520258</v>
      </c>
      <c r="X47" s="20" t="n">
        <v>4.9252628</v>
      </c>
    </row>
    <row r="48" spans="1:24">
      <c r="A48" s="15" t="s">
        <v>223</v>
      </c>
      <c r="B48" s="17" t="n">
        <v>9841</v>
      </c>
      <c r="C48" s="18">
        <f>(19.0/B48*100)</f>
        <v/>
      </c>
      <c r="D48" s="19" t="n">
        <v>9822</v>
      </c>
      <c r="E48" s="18" t="n">
        <v>545.05696625</v>
      </c>
      <c r="F48" s="20" t="n">
        <v>4.50783274</v>
      </c>
      <c r="G48" s="18" t="n">
        <v>505.5335747</v>
      </c>
      <c r="H48" s="20" t="n">
        <v>7.75820924</v>
      </c>
      <c r="I48" s="18" t="n">
        <v>490.0495035</v>
      </c>
      <c r="J48" s="20" t="n">
        <v>7.63491063</v>
      </c>
      <c r="K48" s="18" t="n">
        <v>480.99639703</v>
      </c>
      <c r="L48" s="20" t="n">
        <v>17.25968953</v>
      </c>
      <c r="M48" s="18" t="n">
        <v>464.69380169</v>
      </c>
      <c r="N48" s="20" t="n">
        <v>12.60337311</v>
      </c>
      <c r="O48" s="18" t="n">
        <v>379.37826934</v>
      </c>
      <c r="P48" s="20" t="n">
        <v>11.07715242</v>
      </c>
      <c r="Q48" s="18" t="s">
        <v>182</v>
      </c>
      <c r="R48" s="20" t="s">
        <v>182</v>
      </c>
      <c r="S48" s="18" t="s">
        <v>182</v>
      </c>
      <c r="T48" s="20" t="s">
        <v>182</v>
      </c>
      <c r="U48" s="18" t="s">
        <v>182</v>
      </c>
      <c r="V48" s="20" t="s">
        <v>182</v>
      </c>
      <c r="W48" s="18" t="n">
        <v>471.76752521</v>
      </c>
      <c r="X48" s="20" t="n">
        <v>21.49968906</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(1173.0/B50*100)</f>
        <v/>
      </c>
      <c r="D50" s="19" t="n">
        <v>10622</v>
      </c>
      <c r="E50" s="18" t="n">
        <v>402.47547265</v>
      </c>
      <c r="F50" s="20" t="n">
        <v>2.60055059</v>
      </c>
      <c r="G50" s="18" t="n">
        <v>401.63112025</v>
      </c>
      <c r="H50" s="20" t="n">
        <v>3.21148652</v>
      </c>
      <c r="I50" s="18" t="n">
        <v>389.33394119</v>
      </c>
      <c r="J50" s="20" t="n">
        <v>4.2108692</v>
      </c>
      <c r="K50" s="18" t="n">
        <v>373.31226307</v>
      </c>
      <c r="L50" s="20" t="n">
        <v>4.77704514</v>
      </c>
      <c r="M50" s="18" t="n">
        <v>373.79031786</v>
      </c>
      <c r="N50" s="20" t="n">
        <v>9.475764720000001</v>
      </c>
      <c r="O50" s="18" t="n">
        <v>309.38214635</v>
      </c>
      <c r="P50" s="20" t="n">
        <v>11.65830352</v>
      </c>
      <c r="Q50" s="18" t="s">
        <v>182</v>
      </c>
      <c r="R50" s="20" t="s">
        <v>182</v>
      </c>
      <c r="S50" s="18" t="s">
        <v>182</v>
      </c>
      <c r="T50" s="20" t="s">
        <v>182</v>
      </c>
      <c r="U50" s="18" t="s">
        <v>182</v>
      </c>
      <c r="V50" s="20" t="s">
        <v>182</v>
      </c>
      <c r="W50" s="18" t="n">
        <v>364.55157012</v>
      </c>
      <c r="X50" s="20" t="n">
        <v>7.20229927</v>
      </c>
    </row>
    <row r="51" spans="1:24">
      <c r="A51" s="15" t="s">
        <v>226</v>
      </c>
      <c r="B51" s="17" t="n">
        <v>6866</v>
      </c>
      <c r="C51" s="18">
        <f>(116.0/B51*100)</f>
        <v/>
      </c>
      <c r="D51" s="19" t="n">
        <v>6750</v>
      </c>
      <c r="E51" s="18" t="n">
        <v>410.19739364</v>
      </c>
      <c r="F51" s="20" t="n">
        <v>2.83222182</v>
      </c>
      <c r="G51" s="18" t="n">
        <v>397.1060905</v>
      </c>
      <c r="H51" s="20" t="n">
        <v>6.27343335</v>
      </c>
      <c r="I51" s="18" t="n">
        <v>399.68048809</v>
      </c>
      <c r="J51" s="20" t="n">
        <v>5.23017342</v>
      </c>
      <c r="K51" s="18" t="n">
        <v>391.51969875</v>
      </c>
      <c r="L51" s="20" t="n">
        <v>7.52549876</v>
      </c>
      <c r="M51" s="18" t="n">
        <v>367.27320576</v>
      </c>
      <c r="N51" s="20" t="n">
        <v>7.14351707</v>
      </c>
      <c r="O51" s="18" t="n">
        <v>338.45012167</v>
      </c>
      <c r="P51" s="20" t="n">
        <v>17.18682088</v>
      </c>
      <c r="Q51" s="18" t="s">
        <v>182</v>
      </c>
      <c r="R51" s="20" t="s">
        <v>182</v>
      </c>
      <c r="S51" s="18" t="n">
        <v>380.5422133</v>
      </c>
      <c r="T51" s="20" t="n">
        <v>4.31283207</v>
      </c>
      <c r="U51" s="18" t="s">
        <v>182</v>
      </c>
      <c r="V51" s="20" t="s">
        <v>182</v>
      </c>
      <c r="W51" s="18" t="n">
        <v>381.54167895</v>
      </c>
      <c r="X51" s="20" t="n">
        <v>4.75112978</v>
      </c>
    </row>
    <row r="52" spans="1:24">
      <c r="A52" s="15" t="s">
        <v>227</v>
      </c>
      <c r="B52" s="17" t="n">
        <v>5809</v>
      </c>
      <c r="C52" s="18">
        <f>(120.0/B52*100)</f>
        <v/>
      </c>
      <c r="D52" s="19" t="n">
        <v>5689</v>
      </c>
      <c r="E52" s="18" t="n">
        <v>476.77292749</v>
      </c>
      <c r="F52" s="20" t="n">
        <v>3.09729501</v>
      </c>
      <c r="G52" s="18" t="n">
        <v>461.4699068</v>
      </c>
      <c r="H52" s="20" t="n">
        <v>4.78500943</v>
      </c>
      <c r="I52" s="18" t="n">
        <v>442.89373259</v>
      </c>
      <c r="J52" s="20" t="n">
        <v>5.80429571</v>
      </c>
      <c r="K52" s="18" t="n">
        <v>435.53099235</v>
      </c>
      <c r="L52" s="20" t="n">
        <v>8.49792519</v>
      </c>
      <c r="M52" s="18" t="n">
        <v>420.33013036</v>
      </c>
      <c r="N52" s="20" t="n">
        <v>7.20271187</v>
      </c>
      <c r="O52" s="18" t="n">
        <v>376.4202098</v>
      </c>
      <c r="P52" s="20" t="n">
        <v>22.91895151</v>
      </c>
      <c r="Q52" s="18" t="s">
        <v>182</v>
      </c>
      <c r="R52" s="20" t="s">
        <v>182</v>
      </c>
      <c r="S52" s="18" t="s">
        <v>182</v>
      </c>
      <c r="T52" s="20" t="s">
        <v>182</v>
      </c>
      <c r="U52" s="18" t="s">
        <v>182</v>
      </c>
      <c r="V52" s="20" t="s">
        <v>182</v>
      </c>
      <c r="W52" s="18" t="n">
        <v>396.2659222</v>
      </c>
      <c r="X52" s="20" t="n">
        <v>6.517694</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(509.0/B54*100)</f>
        <v/>
      </c>
      <c r="D54" s="19" t="n">
        <v>4231</v>
      </c>
      <c r="E54" s="18" t="n">
        <v>345.76715292</v>
      </c>
      <c r="F54" s="20" t="n">
        <v>3.62844821</v>
      </c>
      <c r="G54" s="18" t="n">
        <v>332.29507292</v>
      </c>
      <c r="H54" s="20" t="n">
        <v>5.86712773</v>
      </c>
      <c r="I54" s="18" t="n">
        <v>333.30246477</v>
      </c>
      <c r="J54" s="20" t="n">
        <v>7.50813369</v>
      </c>
      <c r="K54" s="18" t="n">
        <v>324.07094261</v>
      </c>
      <c r="L54" s="20" t="n">
        <v>7.23492364</v>
      </c>
      <c r="M54" s="18" t="n">
        <v>312.28245317</v>
      </c>
      <c r="N54" s="20" t="n">
        <v>7.47524263</v>
      </c>
      <c r="O54" s="18" t="n">
        <v>287.6604697</v>
      </c>
      <c r="P54" s="20" t="n">
        <v>9.120625710000001</v>
      </c>
      <c r="Q54" s="18" t="s">
        <v>182</v>
      </c>
      <c r="R54" s="20" t="s">
        <v>182</v>
      </c>
      <c r="S54" s="18" t="s">
        <v>182</v>
      </c>
      <c r="T54" s="20" t="s">
        <v>182</v>
      </c>
      <c r="U54" s="18" t="s">
        <v>182</v>
      </c>
      <c r="V54" s="20" t="s">
        <v>182</v>
      </c>
      <c r="W54" s="18" t="n">
        <v>295.4335782</v>
      </c>
      <c r="X54" s="20" t="n">
        <v>4.20135386</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(80.0/B56*100)</f>
        <v/>
      </c>
      <c r="D56" s="19" t="n">
        <v>5279</v>
      </c>
      <c r="E56" s="18" t="n">
        <v>559.46936537</v>
      </c>
      <c r="F56" s="20" t="n">
        <v>2.97258936</v>
      </c>
      <c r="G56" s="18" t="n">
        <v>522.67446389</v>
      </c>
      <c r="H56" s="20" t="n">
        <v>5.36534403</v>
      </c>
      <c r="I56" s="18" t="n">
        <v>524.57682273</v>
      </c>
      <c r="J56" s="20" t="n">
        <v>5.5106252</v>
      </c>
      <c r="K56" s="18" t="n">
        <v>539.41197822</v>
      </c>
      <c r="L56" s="20" t="n">
        <v>7.50324917</v>
      </c>
      <c r="M56" s="18" t="n">
        <v>510.10210774</v>
      </c>
      <c r="N56" s="20" t="n">
        <v>8.457459890000001</v>
      </c>
      <c r="O56" s="18" t="n">
        <v>469.66514609</v>
      </c>
      <c r="P56" s="20" t="n">
        <v>16.61451933</v>
      </c>
      <c r="Q56" s="18" t="s">
        <v>182</v>
      </c>
      <c r="R56" s="20" t="s">
        <v>182</v>
      </c>
      <c r="S56" s="18" t="s">
        <v>182</v>
      </c>
      <c r="T56" s="20" t="s">
        <v>182</v>
      </c>
      <c r="U56" s="18" t="s">
        <v>182</v>
      </c>
      <c r="V56" s="20" t="s">
        <v>182</v>
      </c>
      <c r="W56" s="18" t="n">
        <v>499.36793287</v>
      </c>
      <c r="X56" s="20" t="n">
        <v>18.52005688</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(270.0/B61*100)</f>
        <v/>
      </c>
      <c r="D61" s="19" t="n">
        <v>6255</v>
      </c>
      <c r="E61" s="18" t="n">
        <v>495.50068802</v>
      </c>
      <c r="F61" s="20" t="n">
        <v>2.46214819</v>
      </c>
      <c r="G61" s="18" t="n">
        <v>472.03242814</v>
      </c>
      <c r="H61" s="20" t="n">
        <v>4.03276167</v>
      </c>
      <c r="I61" s="18" t="n">
        <v>464.25047482</v>
      </c>
      <c r="J61" s="20" t="n">
        <v>4.14440851</v>
      </c>
      <c r="K61" s="18" t="n">
        <v>450.18509261</v>
      </c>
      <c r="L61" s="20" t="n">
        <v>6.07520826</v>
      </c>
      <c r="M61" s="18" t="n">
        <v>444.5829084</v>
      </c>
      <c r="N61" s="20" t="n">
        <v>7.54599888</v>
      </c>
      <c r="O61" s="18" t="n">
        <v>412.79041495</v>
      </c>
      <c r="P61" s="20" t="n">
        <v>15.55189954</v>
      </c>
      <c r="Q61" s="18" t="s">
        <v>182</v>
      </c>
      <c r="R61" s="20" t="s">
        <v>182</v>
      </c>
      <c r="S61" s="18" t="s">
        <v>182</v>
      </c>
      <c r="T61" s="20" t="s">
        <v>182</v>
      </c>
      <c r="U61" s="18" t="s">
        <v>182</v>
      </c>
      <c r="V61" s="20" t="s">
        <v>182</v>
      </c>
      <c r="W61" s="18" t="n">
        <v>414.78235116</v>
      </c>
      <c r="X61" s="20" t="n">
        <v>7.04116033</v>
      </c>
    </row>
    <row r="62" spans="1:24">
      <c r="A62" s="15" t="s">
        <v>237</v>
      </c>
      <c r="B62" s="17" t="n">
        <v>4476</v>
      </c>
      <c r="C62" s="18">
        <f>(5.0/B62*100)</f>
        <v/>
      </c>
      <c r="D62" s="19" t="n">
        <v>4471</v>
      </c>
      <c r="E62" s="18" t="n">
        <v>550.02819255</v>
      </c>
      <c r="F62" s="20" t="n">
        <v>1.23624726</v>
      </c>
      <c r="G62" s="18" t="n">
        <v>535.6026752400001</v>
      </c>
      <c r="H62" s="20" t="n">
        <v>4.28045519</v>
      </c>
      <c r="I62" s="18" t="n">
        <v>514.21425795</v>
      </c>
      <c r="J62" s="20" t="n">
        <v>5.46033308</v>
      </c>
      <c r="K62" s="18" t="n">
        <v>510.68072045</v>
      </c>
      <c r="L62" s="20" t="n">
        <v>9.094373279999999</v>
      </c>
      <c r="M62" s="18" t="n">
        <v>518.931274</v>
      </c>
      <c r="N62" s="20" t="n">
        <v>11.54904253</v>
      </c>
      <c r="O62" s="18" t="n">
        <v>492.5715519</v>
      </c>
      <c r="P62" s="20" t="n">
        <v>17.55575261</v>
      </c>
      <c r="Q62" s="18" t="s">
        <v>182</v>
      </c>
      <c r="R62" s="20" t="s">
        <v>182</v>
      </c>
      <c r="S62" s="18" t="s">
        <v>182</v>
      </c>
      <c r="T62" s="20" t="s">
        <v>182</v>
      </c>
      <c r="U62" s="18" t="s">
        <v>182</v>
      </c>
      <c r="V62" s="20" t="s">
        <v>182</v>
      </c>
      <c r="W62" s="18" t="n">
        <v>500.49283284</v>
      </c>
      <c r="X62" s="20" t="n">
        <v>19.23382829</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(300.0/B67*100)</f>
        <v/>
      </c>
      <c r="D67" s="19" t="n">
        <v>6671</v>
      </c>
      <c r="E67" s="18" t="n">
        <v>406.24765929</v>
      </c>
      <c r="F67" s="20" t="n">
        <v>2.80191342</v>
      </c>
      <c r="G67" s="18" t="n">
        <v>385.77731215</v>
      </c>
      <c r="H67" s="20" t="n">
        <v>3.63353608</v>
      </c>
      <c r="I67" s="18" t="n">
        <v>374.10506805</v>
      </c>
      <c r="J67" s="20" t="n">
        <v>5.63393693</v>
      </c>
      <c r="K67" s="18" t="n">
        <v>349.12400301</v>
      </c>
      <c r="L67" s="20" t="n">
        <v>7.6678821</v>
      </c>
      <c r="M67" s="18" t="n">
        <v>334.04542759</v>
      </c>
      <c r="N67" s="20" t="n">
        <v>17.06946204</v>
      </c>
      <c r="O67" s="18" t="n">
        <v>303.84785217</v>
      </c>
      <c r="P67" s="20" t="n">
        <v>8.663461910000001</v>
      </c>
      <c r="Q67" s="18" t="s">
        <v>182</v>
      </c>
      <c r="R67" s="20" t="s">
        <v>182</v>
      </c>
      <c r="S67" s="18" t="s">
        <v>182</v>
      </c>
      <c r="T67" s="20" t="s">
        <v>182</v>
      </c>
      <c r="U67" s="18" t="s">
        <v>182</v>
      </c>
      <c r="V67" s="20" t="s">
        <v>182</v>
      </c>
      <c r="W67" s="18" t="n">
        <v>345.18432511</v>
      </c>
      <c r="X67" s="20" t="n">
        <v>6.97499458</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512.6441331</v>
      </c>
      <c r="F70" s="20" t="n">
        <v>3.11795808</v>
      </c>
      <c r="G70" s="18" t="n">
        <v>492.37043498</v>
      </c>
      <c r="H70" s="20" t="n">
        <v>4.10253687</v>
      </c>
      <c r="I70" s="18" t="n">
        <v>478.62498324</v>
      </c>
      <c r="J70" s="20" t="n">
        <v>4.70108365</v>
      </c>
      <c r="K70" s="18" t="n">
        <v>470.05829171</v>
      </c>
      <c r="L70" s="20" t="n">
        <v>6.51014745</v>
      </c>
      <c r="M70" s="18" t="n">
        <v>477.43135455</v>
      </c>
      <c r="N70" s="20" t="n">
        <v>6.62796011</v>
      </c>
      <c r="O70" s="18" t="n">
        <v>454.95534387</v>
      </c>
      <c r="P70" s="20" t="n">
        <v>16.73197951</v>
      </c>
      <c r="Q70" s="18" t="s">
        <v>182</v>
      </c>
      <c r="R70" s="20" t="s">
        <v>182</v>
      </c>
      <c r="S70" s="18" t="s">
        <v>182</v>
      </c>
      <c r="T70" s="20" t="s">
        <v>182</v>
      </c>
      <c r="U70" s="18" t="s">
        <v>182</v>
      </c>
      <c r="V70" s="20" t="s">
        <v>182</v>
      </c>
      <c r="W70" s="18" t="n">
        <v>442.40307817</v>
      </c>
      <c r="X70" s="20" t="n">
        <v>6.92473548</v>
      </c>
    </row>
    <row r="71" spans="1:24">
      <c r="A71" s="15" t="s">
        <v>246</v>
      </c>
      <c r="B71" s="17" t="n">
        <v>6115</v>
      </c>
      <c r="C71" s="18">
        <f>(122.0/B71*100)</f>
        <v/>
      </c>
      <c r="D71" s="19" t="n">
        <v>5993</v>
      </c>
      <c r="E71" s="18" t="n">
        <v>572.38708544</v>
      </c>
      <c r="F71" s="20" t="n">
        <v>1.65181805</v>
      </c>
      <c r="G71" s="18" t="n">
        <v>567.85218109</v>
      </c>
      <c r="H71" s="20" t="n">
        <v>3.68056365</v>
      </c>
      <c r="I71" s="18" t="n">
        <v>530.4641498</v>
      </c>
      <c r="J71" s="20" t="n">
        <v>5.75269269</v>
      </c>
      <c r="K71" s="18" t="n">
        <v>525.28094906</v>
      </c>
      <c r="L71" s="20" t="n">
        <v>9.282051259999999</v>
      </c>
      <c r="M71" s="18" t="n">
        <v>512.10602527</v>
      </c>
      <c r="N71" s="20" t="n">
        <v>10.77930019</v>
      </c>
      <c r="O71" s="18" t="n">
        <v>478.19921099</v>
      </c>
      <c r="P71" s="20" t="n">
        <v>17.49214051</v>
      </c>
      <c r="Q71" s="18" t="s">
        <v>182</v>
      </c>
      <c r="R71" s="20" t="s">
        <v>182</v>
      </c>
      <c r="S71" s="18" t="s">
        <v>182</v>
      </c>
      <c r="T71" s="20" t="s">
        <v>182</v>
      </c>
      <c r="U71" s="18" t="s">
        <v>182</v>
      </c>
      <c r="V71" s="20" t="s">
        <v>182</v>
      </c>
      <c r="W71" s="18" t="n">
        <v>523.86325075</v>
      </c>
      <c r="X71" s="20" t="n">
        <v>11.85089881</v>
      </c>
    </row>
    <row r="72" spans="1:24">
      <c r="A72" s="15" t="s">
        <v>247</v>
      </c>
      <c r="B72" s="17" t="n">
        <v>7708</v>
      </c>
      <c r="C72" s="18">
        <f>(9.0/B72*100)</f>
        <v/>
      </c>
      <c r="D72" s="19" t="n">
        <v>7699</v>
      </c>
      <c r="E72" s="18" t="n">
        <v>549.50949336</v>
      </c>
      <c r="F72" s="20" t="n">
        <v>2.86461787</v>
      </c>
      <c r="G72" s="18" t="n">
        <v>521.41916201</v>
      </c>
      <c r="H72" s="20" t="n">
        <v>6.44489732</v>
      </c>
      <c r="I72" s="18" t="n">
        <v>520.75453651</v>
      </c>
      <c r="J72" s="20" t="n">
        <v>7.85680357</v>
      </c>
      <c r="K72" s="18" t="n">
        <v>518.67335324</v>
      </c>
      <c r="L72" s="20" t="n">
        <v>11.59137213</v>
      </c>
      <c r="M72" s="18" t="n">
        <v>494.39007154</v>
      </c>
      <c r="N72" s="20" t="n">
        <v>12.45185707</v>
      </c>
      <c r="O72" s="18" t="n">
        <v>397.26229727</v>
      </c>
      <c r="P72" s="20" t="n">
        <v>19.0006931</v>
      </c>
      <c r="Q72" s="18" t="s">
        <v>182</v>
      </c>
      <c r="R72" s="20" t="s">
        <v>182</v>
      </c>
      <c r="S72" s="18" t="s">
        <v>182</v>
      </c>
      <c r="T72" s="20" t="s">
        <v>182</v>
      </c>
      <c r="U72" s="18" t="s">
        <v>182</v>
      </c>
      <c r="V72" s="20" t="s">
        <v>182</v>
      </c>
      <c r="W72" s="18" t="n">
        <v>518.4585058599999</v>
      </c>
      <c r="X72" s="20" t="n">
        <v>22.36785476</v>
      </c>
    </row>
    <row r="73" spans="1:24">
      <c r="A73" s="15" t="s">
        <v>248</v>
      </c>
      <c r="B73" s="17" t="n">
        <v>8249</v>
      </c>
      <c r="C73" s="18">
        <f>(254.0/B73*100)</f>
        <v/>
      </c>
      <c r="D73" s="19" t="n">
        <v>7995</v>
      </c>
      <c r="E73" s="18" t="n">
        <v>429.14796369</v>
      </c>
      <c r="F73" s="20" t="n">
        <v>3.71540656</v>
      </c>
      <c r="G73" s="18" t="n">
        <v>426.31485393</v>
      </c>
      <c r="H73" s="20" t="n">
        <v>4.59867535</v>
      </c>
      <c r="I73" s="18" t="n">
        <v>406.42025754</v>
      </c>
      <c r="J73" s="20" t="n">
        <v>3.79558216</v>
      </c>
      <c r="K73" s="18" t="n">
        <v>397.66096941</v>
      </c>
      <c r="L73" s="20" t="n">
        <v>4.64160237</v>
      </c>
      <c r="M73" s="18" t="n">
        <v>387.89376789</v>
      </c>
      <c r="N73" s="20" t="n">
        <v>6.14823921</v>
      </c>
      <c r="O73" s="18" t="n">
        <v>373.56292305</v>
      </c>
      <c r="P73" s="20" t="n">
        <v>8.33863586</v>
      </c>
      <c r="Q73" s="18" t="s">
        <v>182</v>
      </c>
      <c r="R73" s="20" t="s">
        <v>182</v>
      </c>
      <c r="S73" s="18" t="s">
        <v>182</v>
      </c>
      <c r="T73" s="20" t="s">
        <v>182</v>
      </c>
      <c r="U73" s="18" t="s">
        <v>182</v>
      </c>
      <c r="V73" s="20" t="s">
        <v>182</v>
      </c>
      <c r="W73" s="18" t="n">
        <v>372.48700356</v>
      </c>
      <c r="X73" s="20" t="n">
        <v>9.918709890000001</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(298.0/B77*100)</f>
        <v/>
      </c>
      <c r="D77" s="19" t="n">
        <v>5764</v>
      </c>
      <c r="E77" s="18" t="n">
        <v>443.0027807</v>
      </c>
      <c r="F77" s="20" t="n">
        <v>2.872455</v>
      </c>
      <c r="G77" s="18" t="n">
        <v>433.21333568</v>
      </c>
      <c r="H77" s="20" t="n">
        <v>6.32358364</v>
      </c>
      <c r="I77" s="18" t="n">
        <v>428.83640541</v>
      </c>
      <c r="J77" s="20" t="n">
        <v>7.11155031</v>
      </c>
      <c r="K77" s="18" t="n">
        <v>406.60982367</v>
      </c>
      <c r="L77" s="20" t="n">
        <v>8.19456319</v>
      </c>
      <c r="M77" s="18" t="n">
        <v>378.92480218</v>
      </c>
      <c r="N77" s="20" t="n">
        <v>8.56579932</v>
      </c>
      <c r="O77" s="18" t="n">
        <v>351.09429102</v>
      </c>
      <c r="P77" s="20" t="n">
        <v>14.79109672</v>
      </c>
      <c r="Q77" s="18" t="s">
        <v>182</v>
      </c>
      <c r="R77" s="20" t="s">
        <v>182</v>
      </c>
      <c r="S77" s="18" t="s">
        <v>182</v>
      </c>
      <c r="T77" s="20" t="s">
        <v>182</v>
      </c>
      <c r="U77" s="18" t="s">
        <v>182</v>
      </c>
      <c r="V77" s="20" t="s">
        <v>182</v>
      </c>
      <c r="W77" s="18" t="n">
        <v>367.85019706</v>
      </c>
      <c r="X77" s="20" t="n">
        <v>3.79944727</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346</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492.61267562</v>
      </c>
      <c r="F7" s="20" t="n">
        <v>1.97323086</v>
      </c>
      <c r="G7" s="18" t="n">
        <v>519.69150597</v>
      </c>
      <c r="H7" s="20" t="n">
        <v>3.84590898</v>
      </c>
      <c r="I7" s="18" t="n">
        <v>507.78770711</v>
      </c>
      <c r="J7" s="20" t="n">
        <v>3.3112721</v>
      </c>
      <c r="K7" s="18" t="n">
        <v>506.41949098</v>
      </c>
      <c r="L7" s="20" t="n">
        <v>4.47589189</v>
      </c>
      <c r="M7" s="18" t="n">
        <v>492.0973984</v>
      </c>
      <c r="N7" s="20" t="n">
        <v>7.19907076</v>
      </c>
      <c r="O7" s="18" t="n">
        <v>388.11866311</v>
      </c>
      <c r="P7" s="20" t="n">
        <v>15.08149247</v>
      </c>
      <c r="Q7" s="18" t="s">
        <v>182</v>
      </c>
      <c r="R7" s="20" t="s">
        <v>182</v>
      </c>
      <c r="S7" s="18" t="s">
        <v>182</v>
      </c>
      <c r="T7" s="20" t="s">
        <v>182</v>
      </c>
      <c r="U7" s="18" t="s">
        <v>182</v>
      </c>
      <c r="V7" s="20" t="s">
        <v>182</v>
      </c>
      <c r="W7" s="18" t="n">
        <v>461.49769435</v>
      </c>
      <c r="X7" s="20" t="n">
        <v>4.77310427</v>
      </c>
    </row>
    <row r="8" spans="1:24">
      <c r="A8" s="15" t="s">
        <v>183</v>
      </c>
      <c r="B8" s="17" t="n">
        <v>7007</v>
      </c>
      <c r="C8" s="18">
        <f>(206.0/B8*100)</f>
        <v/>
      </c>
      <c r="D8" s="19" t="n">
        <v>6801</v>
      </c>
      <c r="E8" s="18" t="n">
        <v>514.07417689</v>
      </c>
      <c r="F8" s="20" t="n">
        <v>3.06201315</v>
      </c>
      <c r="G8" s="18" t="n">
        <v>512.55800308</v>
      </c>
      <c r="H8" s="20" t="n">
        <v>3.91052249</v>
      </c>
      <c r="I8" s="18" t="n">
        <v>489.93649323</v>
      </c>
      <c r="J8" s="20" t="n">
        <v>4.30492251</v>
      </c>
      <c r="K8" s="18" t="n">
        <v>464.46870633</v>
      </c>
      <c r="L8" s="20" t="n">
        <v>7.72507309</v>
      </c>
      <c r="M8" s="18" t="n">
        <v>455.75789857</v>
      </c>
      <c r="N8" s="20" t="n">
        <v>8.35433403</v>
      </c>
      <c r="O8" s="18" t="n">
        <v>431.33135579</v>
      </c>
      <c r="P8" s="20" t="n">
        <v>28.63360248</v>
      </c>
      <c r="Q8" s="18" t="s">
        <v>182</v>
      </c>
      <c r="R8" s="20" t="s">
        <v>182</v>
      </c>
      <c r="S8" s="18" t="n">
        <v>301.63126691</v>
      </c>
      <c r="T8" s="20" t="n">
        <v>25.14921031</v>
      </c>
      <c r="U8" s="18" t="s">
        <v>182</v>
      </c>
      <c r="V8" s="20" t="s">
        <v>182</v>
      </c>
      <c r="W8" s="18" t="n">
        <v>426.89551736</v>
      </c>
      <c r="X8" s="20" t="n">
        <v>6.71133481</v>
      </c>
    </row>
    <row r="9" spans="1:24">
      <c r="A9" s="15" t="s">
        <v>184</v>
      </c>
      <c r="B9" s="17" t="n">
        <v>9651</v>
      </c>
      <c r="C9" s="18">
        <f>(603.0/B9*100)</f>
        <v/>
      </c>
      <c r="D9" s="19" t="n">
        <v>9048</v>
      </c>
      <c r="E9" s="18" t="n">
        <v>524.83491823</v>
      </c>
      <c r="F9" s="20" t="n">
        <v>2.65501084</v>
      </c>
      <c r="G9" s="18" t="n">
        <v>529.54221896</v>
      </c>
      <c r="H9" s="20" t="n">
        <v>3.27863149</v>
      </c>
      <c r="I9" s="18" t="n">
        <v>505.5311755</v>
      </c>
      <c r="J9" s="20" t="n">
        <v>4.10924865</v>
      </c>
      <c r="K9" s="18" t="n">
        <v>483.80258976</v>
      </c>
      <c r="L9" s="20" t="n">
        <v>5.27763741</v>
      </c>
      <c r="M9" s="18" t="n">
        <v>465.34321441</v>
      </c>
      <c r="N9" s="20" t="n">
        <v>6.51131971</v>
      </c>
      <c r="O9" s="18" t="n">
        <v>434.12804464</v>
      </c>
      <c r="P9" s="20" t="n">
        <v>42.04427122</v>
      </c>
      <c r="Q9" s="18" t="s">
        <v>182</v>
      </c>
      <c r="R9" s="20" t="s">
        <v>182</v>
      </c>
      <c r="S9" s="18" t="n">
        <v>357.98454354</v>
      </c>
      <c r="T9" s="20" t="n">
        <v>11.51846445</v>
      </c>
      <c r="U9" s="18" t="s">
        <v>182</v>
      </c>
      <c r="V9" s="20" t="s">
        <v>182</v>
      </c>
      <c r="W9" s="18" t="n">
        <v>432.4923569</v>
      </c>
      <c r="X9" s="20" t="n">
        <v>5.70696517</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(143.0/B11*100)</f>
        <v/>
      </c>
      <c r="D11" s="19" t="n">
        <v>6910</v>
      </c>
      <c r="E11" s="18" t="n">
        <v>432.08658279</v>
      </c>
      <c r="F11" s="20" t="n">
        <v>2.90076065</v>
      </c>
      <c r="G11" s="18" t="n">
        <v>425.78580351</v>
      </c>
      <c r="H11" s="20" t="n">
        <v>4.05074503</v>
      </c>
      <c r="I11" s="18" t="n">
        <v>425.37455082</v>
      </c>
      <c r="J11" s="20" t="n">
        <v>4.11922402</v>
      </c>
      <c r="K11" s="18" t="n">
        <v>416.09454613</v>
      </c>
      <c r="L11" s="20" t="n">
        <v>5.87930127</v>
      </c>
      <c r="M11" s="18" t="n">
        <v>391.43946274</v>
      </c>
      <c r="N11" s="20" t="n">
        <v>8.408527879999999</v>
      </c>
      <c r="O11" s="18" t="n">
        <v>327.62067624</v>
      </c>
      <c r="P11" s="20" t="n">
        <v>23.85874784</v>
      </c>
      <c r="Q11" s="18" t="s">
        <v>182</v>
      </c>
      <c r="R11" s="20" t="s">
        <v>182</v>
      </c>
      <c r="S11" s="18" t="s">
        <v>182</v>
      </c>
      <c r="T11" s="20" t="s">
        <v>182</v>
      </c>
      <c r="U11" s="18" t="s">
        <v>182</v>
      </c>
      <c r="V11" s="20" t="s">
        <v>182</v>
      </c>
      <c r="W11" s="18" t="n">
        <v>387.92897553</v>
      </c>
      <c r="X11" s="20" t="n">
        <v>6.56145073</v>
      </c>
    </row>
    <row r="12" spans="1:24">
      <c r="A12" s="15" t="s">
        <v>187</v>
      </c>
      <c r="B12" s="17" t="n">
        <v>6894</v>
      </c>
      <c r="C12" s="18">
        <f>(128.0/B12*100)</f>
        <v/>
      </c>
      <c r="D12" s="19" t="n">
        <v>6766</v>
      </c>
      <c r="E12" s="18" t="n">
        <v>506.87710848</v>
      </c>
      <c r="F12" s="20" t="n">
        <v>2.32424837</v>
      </c>
      <c r="G12" s="18" t="n">
        <v>513.3480137400001</v>
      </c>
      <c r="H12" s="20" t="n">
        <v>3.3222146</v>
      </c>
      <c r="I12" s="18" t="n">
        <v>495.34031226</v>
      </c>
      <c r="J12" s="20" t="n">
        <v>3.9273829</v>
      </c>
      <c r="K12" s="18" t="n">
        <v>483.0595981</v>
      </c>
      <c r="L12" s="20" t="n">
        <v>5.2758396</v>
      </c>
      <c r="M12" s="18" t="n">
        <v>466.57399056</v>
      </c>
      <c r="N12" s="20" t="n">
        <v>7.07377345</v>
      </c>
      <c r="O12" s="18" t="n">
        <v>428.30653466</v>
      </c>
      <c r="P12" s="20" t="n">
        <v>25.45177241</v>
      </c>
      <c r="Q12" s="18" t="s">
        <v>182</v>
      </c>
      <c r="R12" s="20" t="s">
        <v>182</v>
      </c>
      <c r="S12" s="18" t="n">
        <v>340.98506961</v>
      </c>
      <c r="T12" s="20" t="n">
        <v>12.52444664</v>
      </c>
      <c r="U12" s="18" t="s">
        <v>182</v>
      </c>
      <c r="V12" s="20" t="s">
        <v>182</v>
      </c>
      <c r="W12" s="18" t="n">
        <v>421.89794803</v>
      </c>
      <c r="X12" s="20" t="n">
        <v>5.76244975</v>
      </c>
    </row>
    <row r="13" spans="1:24">
      <c r="A13" s="15" t="s">
        <v>188</v>
      </c>
      <c r="B13" s="17" t="n">
        <v>7161</v>
      </c>
      <c r="C13" s="18">
        <f>(341.0/B13*100)</f>
        <v/>
      </c>
      <c r="D13" s="19" t="n">
        <v>6820</v>
      </c>
      <c r="E13" s="18" t="n">
        <v>522.60070481</v>
      </c>
      <c r="F13" s="20" t="n">
        <v>2.96131054</v>
      </c>
      <c r="G13" s="18" t="n">
        <v>527.36189974</v>
      </c>
      <c r="H13" s="20" t="n">
        <v>3.69418224</v>
      </c>
      <c r="I13" s="18" t="n">
        <v>518.41885025</v>
      </c>
      <c r="J13" s="20" t="n">
        <v>2.91503249</v>
      </c>
      <c r="K13" s="18" t="n">
        <v>517.86693169</v>
      </c>
      <c r="L13" s="20" t="n">
        <v>3.45513779</v>
      </c>
      <c r="M13" s="18" t="n">
        <v>500.53792602</v>
      </c>
      <c r="N13" s="20" t="n">
        <v>6.07131588</v>
      </c>
      <c r="O13" s="18" t="n">
        <v>403.46505939</v>
      </c>
      <c r="P13" s="20" t="n">
        <v>16.7949963</v>
      </c>
      <c r="Q13" s="18" t="s">
        <v>182</v>
      </c>
      <c r="R13" s="20" t="s">
        <v>182</v>
      </c>
      <c r="S13" s="18" t="n">
        <v>447.51533769</v>
      </c>
      <c r="T13" s="20" t="n">
        <v>5.97365007</v>
      </c>
      <c r="U13" s="18" t="s">
        <v>182</v>
      </c>
      <c r="V13" s="20" t="s">
        <v>182</v>
      </c>
      <c r="W13" s="18" t="n">
        <v>446.39717991</v>
      </c>
      <c r="X13" s="20" t="n">
        <v>5.63746634</v>
      </c>
    </row>
    <row r="14" spans="1:24">
      <c r="A14" s="15" t="s">
        <v>189</v>
      </c>
      <c r="B14" s="17" t="n">
        <v>5587</v>
      </c>
      <c r="C14" s="18">
        <f>(201.0/B14*100)</f>
        <v/>
      </c>
      <c r="D14" s="19" t="n">
        <v>5386</v>
      </c>
      <c r="E14" s="18" t="n">
        <v>530.93986562</v>
      </c>
      <c r="F14" s="20" t="n">
        <v>2.37667654</v>
      </c>
      <c r="G14" s="18" t="n">
        <v>521.36667335</v>
      </c>
      <c r="H14" s="20" t="n">
        <v>3.70600654</v>
      </c>
      <c r="I14" s="18" t="n">
        <v>509.19334053</v>
      </c>
      <c r="J14" s="20" t="n">
        <v>4.55708214</v>
      </c>
      <c r="K14" s="18" t="n">
        <v>489.43840691</v>
      </c>
      <c r="L14" s="20" t="n">
        <v>5.75290478</v>
      </c>
      <c r="M14" s="18" t="n">
        <v>463.23710932</v>
      </c>
      <c r="N14" s="20" t="n">
        <v>8.148765340000001</v>
      </c>
      <c r="O14" s="18" t="n">
        <v>422.7798821</v>
      </c>
      <c r="P14" s="20" t="n">
        <v>14.90176457</v>
      </c>
      <c r="Q14" s="18" t="s">
        <v>182</v>
      </c>
      <c r="R14" s="20" t="s">
        <v>182</v>
      </c>
      <c r="S14" s="18" t="s">
        <v>182</v>
      </c>
      <c r="T14" s="20" t="s">
        <v>182</v>
      </c>
      <c r="U14" s="18" t="s">
        <v>182</v>
      </c>
      <c r="V14" s="20" t="s">
        <v>182</v>
      </c>
      <c r="W14" s="18" t="n">
        <v>467.73724065</v>
      </c>
      <c r="X14" s="20" t="n">
        <v>8.365753509999999</v>
      </c>
    </row>
    <row r="15" spans="1:24">
      <c r="A15" s="15" t="s">
        <v>190</v>
      </c>
      <c r="B15" s="17" t="n">
        <v>5882</v>
      </c>
      <c r="C15" s="18">
        <f>(167.0/B15*100)</f>
        <v/>
      </c>
      <c r="D15" s="19" t="n">
        <v>5715</v>
      </c>
      <c r="E15" s="18" t="n">
        <v>518.20478596</v>
      </c>
      <c r="F15" s="20" t="n">
        <v>2.32586459</v>
      </c>
      <c r="G15" s="18" t="n">
        <v>528.14094101</v>
      </c>
      <c r="H15" s="20" t="n">
        <v>2.7788752</v>
      </c>
      <c r="I15" s="18" t="n">
        <v>500.3506362</v>
      </c>
      <c r="J15" s="20" t="n">
        <v>4.91362857</v>
      </c>
      <c r="K15" s="18" t="n">
        <v>473.96079925</v>
      </c>
      <c r="L15" s="20" t="n">
        <v>8.19045189</v>
      </c>
      <c r="M15" s="18" t="n">
        <v>457.50295077</v>
      </c>
      <c r="N15" s="20" t="n">
        <v>9.457096119999999</v>
      </c>
      <c r="O15" s="18" t="n">
        <v>390.64671061</v>
      </c>
      <c r="P15" s="20" t="n">
        <v>25.21597104</v>
      </c>
      <c r="Q15" s="18" t="s">
        <v>182</v>
      </c>
      <c r="R15" s="20" t="s">
        <v>182</v>
      </c>
      <c r="S15" s="18" t="n">
        <v>368.85220715</v>
      </c>
      <c r="T15" s="20" t="n">
        <v>14.5875493</v>
      </c>
      <c r="U15" s="18" t="s">
        <v>182</v>
      </c>
      <c r="V15" s="20" t="s">
        <v>182</v>
      </c>
      <c r="W15" s="18" t="n">
        <v>460.74653125</v>
      </c>
      <c r="X15" s="20" t="n">
        <v>7.64908389</v>
      </c>
    </row>
    <row r="16" spans="1:24">
      <c r="A16" s="15" t="s">
        <v>191</v>
      </c>
      <c r="B16" s="17" t="n">
        <v>6108</v>
      </c>
      <c r="C16" s="18">
        <f>(274.0/B16*100)</f>
        <v/>
      </c>
      <c r="D16" s="19" t="n">
        <v>5834</v>
      </c>
      <c r="E16" s="18" t="n">
        <v>509.61836574</v>
      </c>
      <c r="F16" s="20" t="n">
        <v>2.59786769</v>
      </c>
      <c r="G16" s="18" t="n">
        <v>523.27941843</v>
      </c>
      <c r="H16" s="20" t="n">
        <v>3.50607817</v>
      </c>
      <c r="I16" s="18" t="n">
        <v>488.99822515</v>
      </c>
      <c r="J16" s="20" t="n">
        <v>4.69593149</v>
      </c>
      <c r="K16" s="18" t="n">
        <v>474.79824879</v>
      </c>
      <c r="L16" s="20" t="n">
        <v>6.29168007</v>
      </c>
      <c r="M16" s="18" t="n">
        <v>463.10353247</v>
      </c>
      <c r="N16" s="20" t="n">
        <v>7.25988956</v>
      </c>
      <c r="O16" s="18" t="n">
        <v>357.17090442</v>
      </c>
      <c r="P16" s="20" t="n">
        <v>17.03892866</v>
      </c>
      <c r="Q16" s="18" t="s">
        <v>182</v>
      </c>
      <c r="R16" s="20" t="s">
        <v>182</v>
      </c>
      <c r="S16" s="18" t="s">
        <v>182</v>
      </c>
      <c r="T16" s="20" t="s">
        <v>182</v>
      </c>
      <c r="U16" s="18" t="s">
        <v>182</v>
      </c>
      <c r="V16" s="20" t="s">
        <v>182</v>
      </c>
      <c r="W16" s="18" t="n">
        <v>411.10005613</v>
      </c>
      <c r="X16" s="20" t="n">
        <v>6.04601655</v>
      </c>
    </row>
    <row r="17" spans="1:24">
      <c r="A17" s="15" t="s">
        <v>192</v>
      </c>
      <c r="B17" s="17" t="n">
        <v>6504</v>
      </c>
      <c r="C17" s="18">
        <f>(810.0/B17*100)</f>
        <v/>
      </c>
      <c r="D17" s="19" t="n">
        <v>5694</v>
      </c>
      <c r="E17" s="18" t="n">
        <v>526.92909177</v>
      </c>
      <c r="F17" s="20" t="n">
        <v>2.69903725</v>
      </c>
      <c r="G17" s="18" t="n">
        <v>510.86011458</v>
      </c>
      <c r="H17" s="20" t="n">
        <v>4.11790209</v>
      </c>
      <c r="I17" s="18" t="n">
        <v>478.55767276</v>
      </c>
      <c r="J17" s="20" t="n">
        <v>6.40240522</v>
      </c>
      <c r="K17" s="18" t="n">
        <v>460.17271617</v>
      </c>
      <c r="L17" s="20" t="n">
        <v>8.8262596</v>
      </c>
      <c r="M17" s="18" t="n">
        <v>442.38023674</v>
      </c>
      <c r="N17" s="20" t="n">
        <v>12.34643241</v>
      </c>
      <c r="O17" s="18" t="s">
        <v>182</v>
      </c>
      <c r="P17" s="20" t="s">
        <v>182</v>
      </c>
      <c r="Q17" s="18" t="s">
        <v>182</v>
      </c>
      <c r="R17" s="20" t="s">
        <v>182</v>
      </c>
      <c r="S17" s="18" t="n">
        <v>362.96139732</v>
      </c>
      <c r="T17" s="20" t="n">
        <v>12.64520278</v>
      </c>
      <c r="U17" s="18" t="s">
        <v>182</v>
      </c>
      <c r="V17" s="20" t="s">
        <v>182</v>
      </c>
      <c r="W17" s="18" t="n">
        <v>450.18899521</v>
      </c>
      <c r="X17" s="20" t="n">
        <v>7.29532457</v>
      </c>
    </row>
    <row r="18" spans="1:24">
      <c r="A18" s="15" t="s">
        <v>193</v>
      </c>
      <c r="B18" s="17" t="n">
        <v>5532</v>
      </c>
      <c r="C18" s="18">
        <f>(40.0/B18*100)</f>
        <v/>
      </c>
      <c r="D18" s="19" t="n">
        <v>5492</v>
      </c>
      <c r="E18" s="18" t="n">
        <v>476.90598507</v>
      </c>
      <c r="F18" s="20" t="n">
        <v>3.12325386</v>
      </c>
      <c r="G18" s="18" t="n">
        <v>456.99876614</v>
      </c>
      <c r="H18" s="20" t="n">
        <v>5.16593537</v>
      </c>
      <c r="I18" s="18" t="n">
        <v>428.47209556</v>
      </c>
      <c r="J18" s="20" t="n">
        <v>5.31293024</v>
      </c>
      <c r="K18" s="18" t="n">
        <v>417.39011805</v>
      </c>
      <c r="L18" s="20" t="n">
        <v>6.77677309</v>
      </c>
      <c r="M18" s="18" t="n">
        <v>407.1240195</v>
      </c>
      <c r="N18" s="20" t="n">
        <v>8.8327682</v>
      </c>
      <c r="O18" s="18" t="n">
        <v>358.73236946</v>
      </c>
      <c r="P18" s="20" t="n">
        <v>16.39771243</v>
      </c>
      <c r="Q18" s="18" t="s">
        <v>182</v>
      </c>
      <c r="R18" s="20" t="s">
        <v>182</v>
      </c>
      <c r="S18" s="18" t="s">
        <v>182</v>
      </c>
      <c r="T18" s="20" t="s">
        <v>182</v>
      </c>
      <c r="U18" s="18" t="s">
        <v>182</v>
      </c>
      <c r="V18" s="20" t="s">
        <v>182</v>
      </c>
      <c r="W18" s="18" t="n">
        <v>402.6782575</v>
      </c>
      <c r="X18" s="20" t="n">
        <v>7.46871461</v>
      </c>
    </row>
    <row r="19" spans="1:24">
      <c r="A19" s="15" t="s">
        <v>194</v>
      </c>
      <c r="B19" s="17" t="n">
        <v>5658</v>
      </c>
      <c r="C19" s="18">
        <f>(192.0/B19*100)</f>
        <v/>
      </c>
      <c r="D19" s="19" t="n">
        <v>5466</v>
      </c>
      <c r="E19" s="18" t="n">
        <v>493.09851711</v>
      </c>
      <c r="F19" s="20" t="n">
        <v>3.05697068</v>
      </c>
      <c r="G19" s="18" t="n">
        <v>483.90705114</v>
      </c>
      <c r="H19" s="20" t="n">
        <v>4.22760584</v>
      </c>
      <c r="I19" s="18" t="n">
        <v>475.8641016</v>
      </c>
      <c r="J19" s="20" t="n">
        <v>3.89442388</v>
      </c>
      <c r="K19" s="18" t="n">
        <v>450.35441267</v>
      </c>
      <c r="L19" s="20" t="n">
        <v>6.41977578</v>
      </c>
      <c r="M19" s="18" t="n">
        <v>442.90293873</v>
      </c>
      <c r="N19" s="20" t="n">
        <v>7.69334965</v>
      </c>
      <c r="O19" s="18" t="n">
        <v>385.76858232</v>
      </c>
      <c r="P19" s="20" t="n">
        <v>18.33358349</v>
      </c>
      <c r="Q19" s="18" t="s">
        <v>182</v>
      </c>
      <c r="R19" s="20" t="s">
        <v>182</v>
      </c>
      <c r="S19" s="18" t="s">
        <v>182</v>
      </c>
      <c r="T19" s="20" t="s">
        <v>182</v>
      </c>
      <c r="U19" s="18" t="s">
        <v>182</v>
      </c>
      <c r="V19" s="20" t="s">
        <v>182</v>
      </c>
      <c r="W19" s="18" t="n">
        <v>405.98480988</v>
      </c>
      <c r="X19" s="20" t="n">
        <v>8.05615347</v>
      </c>
    </row>
    <row r="20" spans="1:24">
      <c r="A20" s="15" t="s">
        <v>195</v>
      </c>
      <c r="B20" s="17" t="n">
        <v>3371</v>
      </c>
      <c r="C20" s="18">
        <f>(81.0/B20*100)</f>
        <v/>
      </c>
      <c r="D20" s="19" t="n">
        <v>3290</v>
      </c>
      <c r="E20" s="18" t="n">
        <v>497.05191929</v>
      </c>
      <c r="F20" s="20" t="n">
        <v>3.12110287</v>
      </c>
      <c r="G20" s="18" t="n">
        <v>500.38748818</v>
      </c>
      <c r="H20" s="20" t="n">
        <v>3.68646825</v>
      </c>
      <c r="I20" s="18" t="n">
        <v>479.24472002</v>
      </c>
      <c r="J20" s="20" t="n">
        <v>4.93225481</v>
      </c>
      <c r="K20" s="18" t="n">
        <v>483.57840945</v>
      </c>
      <c r="L20" s="20" t="n">
        <v>5.76733872</v>
      </c>
      <c r="M20" s="18" t="n">
        <v>476.77399216</v>
      </c>
      <c r="N20" s="20" t="n">
        <v>7.37127383</v>
      </c>
      <c r="O20" s="18" t="s">
        <v>182</v>
      </c>
      <c r="P20" s="20" t="s">
        <v>182</v>
      </c>
      <c r="Q20" s="18" t="s">
        <v>182</v>
      </c>
      <c r="R20" s="20" t="s">
        <v>182</v>
      </c>
      <c r="S20" s="18" t="s">
        <v>182</v>
      </c>
      <c r="T20" s="20" t="s">
        <v>182</v>
      </c>
      <c r="U20" s="18" t="s">
        <v>182</v>
      </c>
      <c r="V20" s="20" t="s">
        <v>182</v>
      </c>
      <c r="W20" s="18" t="n">
        <v>434.95581783</v>
      </c>
      <c r="X20" s="20" t="n">
        <v>9.310982389999999</v>
      </c>
    </row>
    <row r="21" spans="1:24">
      <c r="A21" s="15" t="s">
        <v>196</v>
      </c>
      <c r="B21" s="17" t="n">
        <v>5741</v>
      </c>
      <c r="C21" s="18">
        <f>(91.0/B21*100)</f>
        <v/>
      </c>
      <c r="D21" s="19" t="n">
        <v>5650</v>
      </c>
      <c r="E21" s="18" t="n">
        <v>506.39493882</v>
      </c>
      <c r="F21" s="20" t="n">
        <v>2.16165437</v>
      </c>
      <c r="G21" s="18" t="n">
        <v>512.1638041</v>
      </c>
      <c r="H21" s="20" t="n">
        <v>4.0235559</v>
      </c>
      <c r="I21" s="18" t="n">
        <v>502.87526583</v>
      </c>
      <c r="J21" s="20" t="n">
        <v>3.908749</v>
      </c>
      <c r="K21" s="18" t="n">
        <v>495.63682161</v>
      </c>
      <c r="L21" s="20" t="n">
        <v>6.30111516</v>
      </c>
      <c r="M21" s="18" t="n">
        <v>451.55736635</v>
      </c>
      <c r="N21" s="20" t="n">
        <v>9.97260721</v>
      </c>
      <c r="O21" s="18" t="n">
        <v>424.8487347</v>
      </c>
      <c r="P21" s="20" t="n">
        <v>29.04056888</v>
      </c>
      <c r="Q21" s="18" t="s">
        <v>182</v>
      </c>
      <c r="R21" s="20" t="s">
        <v>182</v>
      </c>
      <c r="S21" s="18" t="s">
        <v>182</v>
      </c>
      <c r="T21" s="20" t="s">
        <v>182</v>
      </c>
      <c r="U21" s="18" t="s">
        <v>182</v>
      </c>
      <c r="V21" s="20" t="s">
        <v>182</v>
      </c>
      <c r="W21" s="18" t="n">
        <v>464.11463654</v>
      </c>
      <c r="X21" s="20" t="n">
        <v>9.5263569</v>
      </c>
    </row>
    <row r="22" spans="1:24">
      <c r="A22" s="15" t="s">
        <v>197</v>
      </c>
      <c r="B22" s="17" t="n">
        <v>6598</v>
      </c>
      <c r="C22" s="18">
        <f>(103.0/B22*100)</f>
        <v/>
      </c>
      <c r="D22" s="19" t="n">
        <v>6495</v>
      </c>
      <c r="E22" s="18" t="n">
        <v>497.70453625</v>
      </c>
      <c r="F22" s="20" t="n">
        <v>4.96591974</v>
      </c>
      <c r="G22" s="18" t="n">
        <v>479.95860399</v>
      </c>
      <c r="H22" s="20" t="n">
        <v>4.62535253</v>
      </c>
      <c r="I22" s="18" t="n">
        <v>462.29922962</v>
      </c>
      <c r="J22" s="20" t="n">
        <v>5.133752</v>
      </c>
      <c r="K22" s="18" t="n">
        <v>454.3713953</v>
      </c>
      <c r="L22" s="20" t="n">
        <v>7.02597783</v>
      </c>
      <c r="M22" s="18" t="n">
        <v>439.66563606</v>
      </c>
      <c r="N22" s="20" t="n">
        <v>8.385670920000001</v>
      </c>
      <c r="O22" s="18" t="n">
        <v>353.48150344</v>
      </c>
      <c r="P22" s="20" t="n">
        <v>10.04320883</v>
      </c>
      <c r="Q22" s="18" t="s">
        <v>182</v>
      </c>
      <c r="R22" s="20" t="s">
        <v>182</v>
      </c>
      <c r="S22" s="18" t="n">
        <v>465.3184081</v>
      </c>
      <c r="T22" s="20" t="n">
        <v>9.52311205</v>
      </c>
      <c r="U22" s="18" t="s">
        <v>182</v>
      </c>
      <c r="V22" s="20" t="s">
        <v>182</v>
      </c>
      <c r="W22" s="18" t="n">
        <v>395.89642625</v>
      </c>
      <c r="X22" s="20" t="n">
        <v>7.42556624</v>
      </c>
    </row>
    <row r="23" spans="1:24">
      <c r="A23" s="15" t="s">
        <v>198</v>
      </c>
      <c r="B23" s="17" t="n">
        <v>11583</v>
      </c>
      <c r="C23" s="18">
        <f>(535.0/B23*100)</f>
        <v/>
      </c>
      <c r="D23" s="19" t="n">
        <v>11048</v>
      </c>
      <c r="E23" s="18" t="n">
        <v>501.31181197</v>
      </c>
      <c r="F23" s="20" t="n">
        <v>3.37345708</v>
      </c>
      <c r="G23" s="18" t="n">
        <v>504.75010252</v>
      </c>
      <c r="H23" s="20" t="n">
        <v>4.4422679</v>
      </c>
      <c r="I23" s="18" t="n">
        <v>491.49808115</v>
      </c>
      <c r="J23" s="20" t="n">
        <v>4.83450054</v>
      </c>
      <c r="K23" s="18" t="n">
        <v>468.51054106</v>
      </c>
      <c r="L23" s="20" t="n">
        <v>5.36588147</v>
      </c>
      <c r="M23" s="18" t="n">
        <v>458.70236129</v>
      </c>
      <c r="N23" s="20" t="n">
        <v>10.8169898</v>
      </c>
      <c r="O23" s="18" t="n">
        <v>458.71026959</v>
      </c>
      <c r="P23" s="20" t="n">
        <v>19.55759787</v>
      </c>
      <c r="Q23" s="18" t="s">
        <v>182</v>
      </c>
      <c r="R23" s="20" t="s">
        <v>182</v>
      </c>
      <c r="S23" s="18" t="s">
        <v>182</v>
      </c>
      <c r="T23" s="20" t="s">
        <v>182</v>
      </c>
      <c r="U23" s="18" t="s">
        <v>182</v>
      </c>
      <c r="V23" s="20" t="s">
        <v>182</v>
      </c>
      <c r="W23" s="18" t="n">
        <v>440.70740736</v>
      </c>
      <c r="X23" s="20" t="n">
        <v>5.88567616</v>
      </c>
    </row>
    <row r="24" spans="1:24">
      <c r="A24" s="15" t="s">
        <v>199</v>
      </c>
      <c r="B24" s="17" t="n">
        <v>6647</v>
      </c>
      <c r="C24" s="18">
        <f>(27.0/B24*100)</f>
        <v/>
      </c>
      <c r="D24" s="19" t="n">
        <v>6620</v>
      </c>
      <c r="E24" s="18" t="n">
        <v>535.77205641</v>
      </c>
      <c r="F24" s="20" t="n">
        <v>2.92968037</v>
      </c>
      <c r="G24" s="18" t="n">
        <v>528.7071999999999</v>
      </c>
      <c r="H24" s="20" t="n">
        <v>7.19315376</v>
      </c>
      <c r="I24" s="18" t="n">
        <v>534.19181321</v>
      </c>
      <c r="J24" s="20" t="n">
        <v>8.2881321</v>
      </c>
      <c r="K24" s="18" t="n">
        <v>544.6086455</v>
      </c>
      <c r="L24" s="20" t="n">
        <v>12.95194622</v>
      </c>
      <c r="M24" s="18" t="n">
        <v>484.78449356</v>
      </c>
      <c r="N24" s="20" t="n">
        <v>20.03234419</v>
      </c>
      <c r="O24" s="18" t="n">
        <v>437.355754</v>
      </c>
      <c r="P24" s="20" t="n">
        <v>17.09724105</v>
      </c>
      <c r="Q24" s="18" t="s">
        <v>182</v>
      </c>
      <c r="R24" s="20" t="s">
        <v>182</v>
      </c>
      <c r="S24" s="18" t="s">
        <v>182</v>
      </c>
      <c r="T24" s="20" t="s">
        <v>182</v>
      </c>
      <c r="U24" s="18" t="s">
        <v>182</v>
      </c>
      <c r="V24" s="20" t="s">
        <v>182</v>
      </c>
      <c r="W24" s="18" t="n">
        <v>447.68851262</v>
      </c>
      <c r="X24" s="20" t="n">
        <v>12.76560678</v>
      </c>
    </row>
    <row r="25" spans="1:24">
      <c r="A25" s="15" t="s">
        <v>200</v>
      </c>
      <c r="B25" s="17" t="n">
        <v>5581</v>
      </c>
      <c r="C25" s="18">
        <f>(28.0/B25*100)</f>
        <v/>
      </c>
      <c r="D25" s="19" t="n">
        <v>5553</v>
      </c>
      <c r="E25" s="18" t="n">
        <v>528.92056473</v>
      </c>
      <c r="F25" s="20" t="n">
        <v>3.63573068</v>
      </c>
      <c r="G25" s="18" t="n">
        <v>501.80844378</v>
      </c>
      <c r="H25" s="20" t="n">
        <v>7.29696121</v>
      </c>
      <c r="I25" s="18" t="n">
        <v>499.1379178</v>
      </c>
      <c r="J25" s="20" t="n">
        <v>8.89079527</v>
      </c>
      <c r="K25" s="18" t="n">
        <v>514.88709367</v>
      </c>
      <c r="L25" s="20" t="n">
        <v>13.1102611</v>
      </c>
      <c r="M25" s="18" t="n">
        <v>515.8520577199999</v>
      </c>
      <c r="N25" s="20" t="n">
        <v>24.81325066</v>
      </c>
      <c r="O25" s="18" t="n">
        <v>392.05635972</v>
      </c>
      <c r="P25" s="20" t="n">
        <v>35.90323828</v>
      </c>
      <c r="Q25" s="18" t="s">
        <v>182</v>
      </c>
      <c r="R25" s="20" t="s">
        <v>182</v>
      </c>
      <c r="S25" s="18" t="s">
        <v>182</v>
      </c>
      <c r="T25" s="20" t="s">
        <v>182</v>
      </c>
      <c r="U25" s="18" t="s">
        <v>182</v>
      </c>
      <c r="V25" s="20" t="s">
        <v>182</v>
      </c>
      <c r="W25" s="18" t="n">
        <v>468.35487777</v>
      </c>
      <c r="X25" s="20" t="n">
        <v>26.37179914</v>
      </c>
    </row>
    <row r="26" spans="1:24">
      <c r="A26" s="15" t="s">
        <v>201</v>
      </c>
      <c r="B26" s="17" t="n">
        <v>4869</v>
      </c>
      <c r="C26" s="18">
        <f>(108.0/B26*100)</f>
        <v/>
      </c>
      <c r="D26" s="19" t="n">
        <v>4761</v>
      </c>
      <c r="E26" s="18" t="n">
        <v>493.38950111</v>
      </c>
      <c r="F26" s="20" t="n">
        <v>3.01107325</v>
      </c>
      <c r="G26" s="18" t="n">
        <v>489.77488288</v>
      </c>
      <c r="H26" s="20" t="n">
        <v>2.78827149</v>
      </c>
      <c r="I26" s="18" t="n">
        <v>477.22639075</v>
      </c>
      <c r="J26" s="20" t="n">
        <v>3.68848653</v>
      </c>
      <c r="K26" s="18" t="n">
        <v>464.30334877</v>
      </c>
      <c r="L26" s="20" t="n">
        <v>4.51056673</v>
      </c>
      <c r="M26" s="18" t="n">
        <v>460.75080856</v>
      </c>
      <c r="N26" s="20" t="n">
        <v>6.20401344</v>
      </c>
      <c r="O26" s="18" t="s">
        <v>182</v>
      </c>
      <c r="P26" s="20" t="s">
        <v>182</v>
      </c>
      <c r="Q26" s="18" t="s">
        <v>182</v>
      </c>
      <c r="R26" s="20" t="s">
        <v>182</v>
      </c>
      <c r="S26" s="18" t="s">
        <v>182</v>
      </c>
      <c r="T26" s="20" t="s">
        <v>182</v>
      </c>
      <c r="U26" s="18" t="s">
        <v>182</v>
      </c>
      <c r="V26" s="20" t="s">
        <v>182</v>
      </c>
      <c r="W26" s="18" t="n">
        <v>431.1926305</v>
      </c>
      <c r="X26" s="20" t="n">
        <v>10.69599095</v>
      </c>
    </row>
    <row r="27" spans="1:24">
      <c r="A27" s="15" t="s">
        <v>202</v>
      </c>
      <c r="B27" s="17" t="n">
        <v>5299</v>
      </c>
      <c r="C27" s="18">
        <f>(207.0/B27*100)</f>
        <v/>
      </c>
      <c r="D27" s="19" t="n">
        <v>5092</v>
      </c>
      <c r="E27" s="18" t="n">
        <v>510.94377091</v>
      </c>
      <c r="F27" s="20" t="n">
        <v>1.87380549</v>
      </c>
      <c r="G27" s="18" t="n">
        <v>496.60961149</v>
      </c>
      <c r="H27" s="20" t="n">
        <v>3.73083963</v>
      </c>
      <c r="I27" s="18" t="n">
        <v>465.09865864</v>
      </c>
      <c r="J27" s="20" t="n">
        <v>4.21834325</v>
      </c>
      <c r="K27" s="18" t="n">
        <v>448.30639138</v>
      </c>
      <c r="L27" s="20" t="n">
        <v>5.74865286</v>
      </c>
      <c r="M27" s="18" t="n">
        <v>428.69941496</v>
      </c>
      <c r="N27" s="20" t="n">
        <v>7.03496896</v>
      </c>
      <c r="O27" s="18" t="n">
        <v>433.74807221</v>
      </c>
      <c r="P27" s="20" t="n">
        <v>14.3856779</v>
      </c>
      <c r="Q27" s="18" t="s">
        <v>182</v>
      </c>
      <c r="R27" s="20" t="s">
        <v>182</v>
      </c>
      <c r="S27" s="18" t="s">
        <v>182</v>
      </c>
      <c r="T27" s="20" t="s">
        <v>182</v>
      </c>
      <c r="U27" s="18" t="s">
        <v>182</v>
      </c>
      <c r="V27" s="20" t="s">
        <v>182</v>
      </c>
      <c r="W27" s="18" t="n">
        <v>426.2054612</v>
      </c>
      <c r="X27" s="20" t="n">
        <v>4.01483195</v>
      </c>
    </row>
    <row r="28" spans="1:24">
      <c r="A28" s="15" t="s">
        <v>203</v>
      </c>
      <c r="B28" s="17" t="n">
        <v>7568</v>
      </c>
      <c r="C28" s="18">
        <f>(141.0/B28*100)</f>
        <v/>
      </c>
      <c r="D28" s="19" t="n">
        <v>7427</v>
      </c>
      <c r="E28" s="18" t="n">
        <v>412.07248942</v>
      </c>
      <c r="F28" s="20" t="n">
        <v>2.31032776</v>
      </c>
      <c r="G28" s="18" t="n">
        <v>412.57809126</v>
      </c>
      <c r="H28" s="20" t="n">
        <v>3.56909438</v>
      </c>
      <c r="I28" s="18" t="n">
        <v>416.44529927</v>
      </c>
      <c r="J28" s="20" t="n">
        <v>4.02757518</v>
      </c>
      <c r="K28" s="18" t="n">
        <v>405.1081799</v>
      </c>
      <c r="L28" s="20" t="n">
        <v>5.8332536</v>
      </c>
      <c r="M28" s="18" t="n">
        <v>405.64015692</v>
      </c>
      <c r="N28" s="20" t="n">
        <v>8.862128350000001</v>
      </c>
      <c r="O28" s="18" t="n">
        <v>331.61953229</v>
      </c>
      <c r="P28" s="20" t="n">
        <v>9.41278149</v>
      </c>
      <c r="Q28" s="18" t="s">
        <v>182</v>
      </c>
      <c r="R28" s="20" t="s">
        <v>182</v>
      </c>
      <c r="S28" s="18" t="s">
        <v>182</v>
      </c>
      <c r="T28" s="20" t="s">
        <v>182</v>
      </c>
      <c r="U28" s="18" t="s">
        <v>182</v>
      </c>
      <c r="V28" s="20" t="s">
        <v>182</v>
      </c>
      <c r="W28" s="18" t="n">
        <v>369.81813064</v>
      </c>
      <c r="X28" s="20" t="n">
        <v>6.9100953</v>
      </c>
    </row>
    <row r="29" spans="1:24">
      <c r="A29" s="15" t="s">
        <v>204</v>
      </c>
      <c r="B29" s="17" t="n">
        <v>5385</v>
      </c>
      <c r="C29" s="18">
        <f>(37.0/B29*100)</f>
        <v/>
      </c>
      <c r="D29" s="19" t="n">
        <v>5348</v>
      </c>
      <c r="E29" s="18" t="n">
        <v>520.0006449700001</v>
      </c>
      <c r="F29" s="20" t="n">
        <v>3.44426781</v>
      </c>
      <c r="G29" s="18" t="n">
        <v>537.8990301699999</v>
      </c>
      <c r="H29" s="20" t="n">
        <v>3.22305083</v>
      </c>
      <c r="I29" s="18" t="n">
        <v>517.02782698</v>
      </c>
      <c r="J29" s="20" t="n">
        <v>2.7593481</v>
      </c>
      <c r="K29" s="18" t="n">
        <v>501.96865064</v>
      </c>
      <c r="L29" s="20" t="n">
        <v>4.54954416</v>
      </c>
      <c r="M29" s="18" t="n">
        <v>487.51354779</v>
      </c>
      <c r="N29" s="20" t="n">
        <v>7.63013112</v>
      </c>
      <c r="O29" s="18" t="n">
        <v>388.67614524</v>
      </c>
      <c r="P29" s="20" t="n">
        <v>42.43001082</v>
      </c>
      <c r="Q29" s="18" t="s">
        <v>182</v>
      </c>
      <c r="R29" s="20" t="s">
        <v>182</v>
      </c>
      <c r="S29" s="18" t="n">
        <v>335.3902018</v>
      </c>
      <c r="T29" s="20" t="n">
        <v>12.1685767</v>
      </c>
      <c r="U29" s="18" t="s">
        <v>182</v>
      </c>
      <c r="V29" s="20" t="s">
        <v>182</v>
      </c>
      <c r="W29" s="18" t="n">
        <v>430.6323373</v>
      </c>
      <c r="X29" s="20" t="n">
        <v>13.57007462</v>
      </c>
    </row>
    <row r="30" spans="1:24">
      <c r="A30" s="15" t="s">
        <v>205</v>
      </c>
      <c r="B30" s="17" t="n">
        <v>4520</v>
      </c>
      <c r="C30" s="18">
        <f>(618.0/B30*100)</f>
        <v/>
      </c>
      <c r="D30" s="19" t="n">
        <v>3902</v>
      </c>
      <c r="E30" s="18" t="n">
        <v>505.52672143</v>
      </c>
      <c r="F30" s="20" t="n">
        <v>2.66407961</v>
      </c>
      <c r="G30" s="18" t="n">
        <v>513.89251969</v>
      </c>
      <c r="H30" s="20" t="n">
        <v>4.90478557</v>
      </c>
      <c r="I30" s="18" t="n">
        <v>501.46073594</v>
      </c>
      <c r="J30" s="20" t="n">
        <v>5.20228935</v>
      </c>
      <c r="K30" s="18" t="n">
        <v>478.17897479</v>
      </c>
      <c r="L30" s="20" t="n">
        <v>7.09240564</v>
      </c>
      <c r="M30" s="18" t="n">
        <v>461.91919919</v>
      </c>
      <c r="N30" s="20" t="n">
        <v>8.345917679999999</v>
      </c>
      <c r="O30" s="18" t="n">
        <v>416.62079913</v>
      </c>
      <c r="P30" s="20" t="n">
        <v>23.35845308</v>
      </c>
      <c r="Q30" s="18" t="s">
        <v>182</v>
      </c>
      <c r="R30" s="20" t="s">
        <v>182</v>
      </c>
      <c r="S30" s="18" t="s">
        <v>182</v>
      </c>
      <c r="T30" s="20" t="s">
        <v>182</v>
      </c>
      <c r="U30" s="18" t="s">
        <v>182</v>
      </c>
      <c r="V30" s="20" t="s">
        <v>182</v>
      </c>
      <c r="W30" s="18" t="n">
        <v>431.96269521</v>
      </c>
      <c r="X30" s="20" t="n">
        <v>6.42264913</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(18.0/B32*100)</f>
        <v/>
      </c>
      <c r="D32" s="19" t="n">
        <v>4460</v>
      </c>
      <c r="E32" s="18" t="n">
        <v>516.60842955</v>
      </c>
      <c r="F32" s="20" t="n">
        <v>2.7056503</v>
      </c>
      <c r="G32" s="18" t="n">
        <v>514.0589965200001</v>
      </c>
      <c r="H32" s="20" t="n">
        <v>3.73064587</v>
      </c>
      <c r="I32" s="18" t="n">
        <v>491.1255439</v>
      </c>
      <c r="J32" s="20" t="n">
        <v>4.35470009</v>
      </c>
      <c r="K32" s="18" t="n">
        <v>478.5856639</v>
      </c>
      <c r="L32" s="20" t="n">
        <v>5.4217787</v>
      </c>
      <c r="M32" s="18" t="n">
        <v>468.31166543</v>
      </c>
      <c r="N32" s="20" t="n">
        <v>6.74071639</v>
      </c>
      <c r="O32" s="18" t="n">
        <v>459.37468581</v>
      </c>
      <c r="P32" s="20" t="n">
        <v>28.13902873</v>
      </c>
      <c r="Q32" s="18" t="s">
        <v>182</v>
      </c>
      <c r="R32" s="20" t="s">
        <v>182</v>
      </c>
      <c r="S32" s="18" t="s">
        <v>182</v>
      </c>
      <c r="T32" s="20" t="s">
        <v>182</v>
      </c>
      <c r="U32" s="18" t="s">
        <v>182</v>
      </c>
      <c r="V32" s="20" t="s">
        <v>182</v>
      </c>
      <c r="W32" s="18" t="n">
        <v>440.82396583</v>
      </c>
      <c r="X32" s="20" t="n">
        <v>10.00759589</v>
      </c>
    </row>
    <row r="33" spans="1:24">
      <c r="A33" s="15" t="s">
        <v>208</v>
      </c>
      <c r="B33" s="17" t="n">
        <v>7325</v>
      </c>
      <c r="C33" s="18">
        <f>(254.0/B33*100)</f>
        <v/>
      </c>
      <c r="D33" s="19" t="n">
        <v>7071</v>
      </c>
      <c r="E33" s="18" t="n">
        <v>504.86216459</v>
      </c>
      <c r="F33" s="20" t="n">
        <v>3.00207705</v>
      </c>
      <c r="G33" s="18" t="n">
        <v>498.72904596</v>
      </c>
      <c r="H33" s="20" t="n">
        <v>4.32696268</v>
      </c>
      <c r="I33" s="18" t="n">
        <v>478.81853392</v>
      </c>
      <c r="J33" s="20" t="n">
        <v>4.85332255</v>
      </c>
      <c r="K33" s="18" t="n">
        <v>475.77766847</v>
      </c>
      <c r="L33" s="20" t="n">
        <v>5.19759207</v>
      </c>
      <c r="M33" s="18" t="n">
        <v>465.0590955</v>
      </c>
      <c r="N33" s="20" t="n">
        <v>7.90420496</v>
      </c>
      <c r="O33" s="18" t="n">
        <v>385.2957023</v>
      </c>
      <c r="P33" s="20" t="n">
        <v>29.52119482</v>
      </c>
      <c r="Q33" s="18" t="s">
        <v>182</v>
      </c>
      <c r="R33" s="20" t="s">
        <v>182</v>
      </c>
      <c r="S33" s="18" t="s">
        <v>182</v>
      </c>
      <c r="T33" s="20" t="s">
        <v>182</v>
      </c>
      <c r="U33" s="18" t="s">
        <v>182</v>
      </c>
      <c r="V33" s="20" t="s">
        <v>182</v>
      </c>
      <c r="W33" s="18" t="n">
        <v>430.3159294</v>
      </c>
      <c r="X33" s="20" t="n">
        <v>8.47944654</v>
      </c>
    </row>
    <row r="34" spans="1:24">
      <c r="A34" s="15" t="s">
        <v>209</v>
      </c>
      <c r="B34" s="17" t="n">
        <v>6350</v>
      </c>
      <c r="C34" s="18">
        <f>(94.0/B34*100)</f>
        <v/>
      </c>
      <c r="D34" s="19" t="n">
        <v>6256</v>
      </c>
      <c r="E34" s="18" t="n">
        <v>489.35765342</v>
      </c>
      <c r="F34" s="20" t="n">
        <v>3.252541</v>
      </c>
      <c r="G34" s="18" t="n">
        <v>491.69559534</v>
      </c>
      <c r="H34" s="20" t="n">
        <v>4.0713184</v>
      </c>
      <c r="I34" s="18" t="n">
        <v>489.08161461</v>
      </c>
      <c r="J34" s="20" t="n">
        <v>4.22661758</v>
      </c>
      <c r="K34" s="18" t="n">
        <v>481.8756808</v>
      </c>
      <c r="L34" s="20" t="n">
        <v>5.12571349</v>
      </c>
      <c r="M34" s="18" t="n">
        <v>447.83548706</v>
      </c>
      <c r="N34" s="20" t="n">
        <v>5.74042471</v>
      </c>
      <c r="O34" s="18" t="n">
        <v>379.07328183</v>
      </c>
      <c r="P34" s="20" t="n">
        <v>14.0777645</v>
      </c>
      <c r="Q34" s="18" t="s">
        <v>182</v>
      </c>
      <c r="R34" s="20" t="s">
        <v>182</v>
      </c>
      <c r="S34" s="18" t="n">
        <v>336.51078337</v>
      </c>
      <c r="T34" s="20" t="n">
        <v>12.24828707</v>
      </c>
      <c r="U34" s="18" t="s">
        <v>182</v>
      </c>
      <c r="V34" s="20" t="s">
        <v>182</v>
      </c>
      <c r="W34" s="18" t="n">
        <v>403.49691216</v>
      </c>
      <c r="X34" s="20" t="n">
        <v>8.99165773</v>
      </c>
    </row>
    <row r="35" spans="1:24">
      <c r="A35" s="15" t="s">
        <v>210</v>
      </c>
      <c r="B35" s="17" t="n">
        <v>6406</v>
      </c>
      <c r="C35" s="18">
        <f>(85.0/B35*100)</f>
        <v/>
      </c>
      <c r="D35" s="19" t="n">
        <v>6321</v>
      </c>
      <c r="E35" s="18" t="n">
        <v>524.23252754</v>
      </c>
      <c r="F35" s="20" t="n">
        <v>2.05662816</v>
      </c>
      <c r="G35" s="18" t="n">
        <v>517.6249019099999</v>
      </c>
      <c r="H35" s="20" t="n">
        <v>3.75002556</v>
      </c>
      <c r="I35" s="18" t="n">
        <v>502.07158284</v>
      </c>
      <c r="J35" s="20" t="n">
        <v>3.17270958</v>
      </c>
      <c r="K35" s="18" t="n">
        <v>480.42923944</v>
      </c>
      <c r="L35" s="20" t="n">
        <v>5.56637483</v>
      </c>
      <c r="M35" s="18" t="n">
        <v>464.2848925</v>
      </c>
      <c r="N35" s="20" t="n">
        <v>10.37540132</v>
      </c>
      <c r="O35" s="18" t="n">
        <v>456.28947541</v>
      </c>
      <c r="P35" s="20" t="n">
        <v>18.93491365</v>
      </c>
      <c r="Q35" s="18" t="s">
        <v>182</v>
      </c>
      <c r="R35" s="20" t="s">
        <v>182</v>
      </c>
      <c r="S35" s="18" t="n">
        <v>349.78970242</v>
      </c>
      <c r="T35" s="20" t="n">
        <v>6.90672373</v>
      </c>
      <c r="U35" s="18" t="s">
        <v>182</v>
      </c>
      <c r="V35" s="20" t="s">
        <v>182</v>
      </c>
      <c r="W35" s="18" t="n">
        <v>443.99875089</v>
      </c>
      <c r="X35" s="20" t="n">
        <v>6.00980552</v>
      </c>
    </row>
    <row r="36" spans="1:24">
      <c r="A36" s="15" t="s">
        <v>211</v>
      </c>
      <c r="B36" s="17" t="n">
        <v>6736</v>
      </c>
      <c r="C36" s="18">
        <f>(67.0/B36*100)</f>
        <v/>
      </c>
      <c r="D36" s="19" t="n">
        <v>6669</v>
      </c>
      <c r="E36" s="18" t="n">
        <v>488.22870198</v>
      </c>
      <c r="F36" s="20" t="n">
        <v>2.62928042</v>
      </c>
      <c r="G36" s="18" t="n">
        <v>492.38497279</v>
      </c>
      <c r="H36" s="20" t="n">
        <v>3.46895889</v>
      </c>
      <c r="I36" s="18" t="n">
        <v>498.66198406</v>
      </c>
      <c r="J36" s="20" t="n">
        <v>3.37060219</v>
      </c>
      <c r="K36" s="18" t="n">
        <v>478.36173918</v>
      </c>
      <c r="L36" s="20" t="n">
        <v>5.87011468</v>
      </c>
      <c r="M36" s="18" t="n">
        <v>466.66822708</v>
      </c>
      <c r="N36" s="20" t="n">
        <v>8.49082888</v>
      </c>
      <c r="O36" s="18" t="n">
        <v>415.69116087</v>
      </c>
      <c r="P36" s="20" t="n">
        <v>19.29217902</v>
      </c>
      <c r="Q36" s="18" t="s">
        <v>182</v>
      </c>
      <c r="R36" s="20" t="s">
        <v>182</v>
      </c>
      <c r="S36" s="18" t="s">
        <v>182</v>
      </c>
      <c r="T36" s="20" t="s">
        <v>182</v>
      </c>
      <c r="U36" s="18" t="s">
        <v>182</v>
      </c>
      <c r="V36" s="20" t="s">
        <v>182</v>
      </c>
      <c r="W36" s="18" t="n">
        <v>427.20642233</v>
      </c>
      <c r="X36" s="20" t="n">
        <v>6.83349693</v>
      </c>
    </row>
    <row r="37" spans="1:24">
      <c r="A37" s="15" t="s">
        <v>212</v>
      </c>
      <c r="B37" s="17" t="n">
        <v>5458</v>
      </c>
      <c r="C37" s="18">
        <f>(306.0/B37*100)</f>
        <v/>
      </c>
      <c r="D37" s="19" t="n">
        <v>5152</v>
      </c>
      <c r="E37" s="18" t="n">
        <v>503.44741111</v>
      </c>
      <c r="F37" s="20" t="n">
        <v>3.47716236</v>
      </c>
      <c r="G37" s="18" t="n">
        <v>512.71474663</v>
      </c>
      <c r="H37" s="20" t="n">
        <v>3.89272693</v>
      </c>
      <c r="I37" s="18" t="n">
        <v>507.76049608</v>
      </c>
      <c r="J37" s="20" t="n">
        <v>4.87880564</v>
      </c>
      <c r="K37" s="18" t="n">
        <v>495.51672995</v>
      </c>
      <c r="L37" s="20" t="n">
        <v>5.3353748</v>
      </c>
      <c r="M37" s="18" t="n">
        <v>478.19975158</v>
      </c>
      <c r="N37" s="20" t="n">
        <v>7.47686281</v>
      </c>
      <c r="O37" s="18" t="n">
        <v>389.21190398</v>
      </c>
      <c r="P37" s="20" t="n">
        <v>22.35314496</v>
      </c>
      <c r="Q37" s="18" t="s">
        <v>182</v>
      </c>
      <c r="R37" s="20" t="s">
        <v>182</v>
      </c>
      <c r="S37" s="18" t="s">
        <v>182</v>
      </c>
      <c r="T37" s="20" t="s">
        <v>182</v>
      </c>
      <c r="U37" s="18" t="s">
        <v>182</v>
      </c>
      <c r="V37" s="20" t="s">
        <v>182</v>
      </c>
      <c r="W37" s="18" t="n">
        <v>424.95847071</v>
      </c>
      <c r="X37" s="20" t="n">
        <v>5.53630559</v>
      </c>
    </row>
    <row r="38" spans="1:24">
      <c r="A38" s="15" t="s">
        <v>213</v>
      </c>
      <c r="B38" s="17" t="n">
        <v>5860</v>
      </c>
      <c r="C38" s="18">
        <f>(75.0/B38*100)</f>
        <v/>
      </c>
      <c r="D38" s="19" t="n">
        <v>5785</v>
      </c>
      <c r="E38" s="18" t="n">
        <v>535.14453598</v>
      </c>
      <c r="F38" s="20" t="n">
        <v>3.1985911</v>
      </c>
      <c r="G38" s="18" t="n">
        <v>535.55085035</v>
      </c>
      <c r="H38" s="20" t="n">
        <v>3.87994208</v>
      </c>
      <c r="I38" s="18" t="n">
        <v>511.13366834</v>
      </c>
      <c r="J38" s="20" t="n">
        <v>5.23397634</v>
      </c>
      <c r="K38" s="18" t="n">
        <v>484.06680042</v>
      </c>
      <c r="L38" s="20" t="n">
        <v>7.26664963</v>
      </c>
      <c r="M38" s="18" t="n">
        <v>487.7469625</v>
      </c>
      <c r="N38" s="20" t="n">
        <v>10.53700343</v>
      </c>
      <c r="O38" s="18" t="n">
        <v>423.77334755</v>
      </c>
      <c r="P38" s="20" t="n">
        <v>19.6152984</v>
      </c>
      <c r="Q38" s="18" t="s">
        <v>182</v>
      </c>
      <c r="R38" s="20" t="s">
        <v>182</v>
      </c>
      <c r="S38" s="18" t="s">
        <v>182</v>
      </c>
      <c r="T38" s="20" t="s">
        <v>182</v>
      </c>
      <c r="U38" s="18" t="s">
        <v>182</v>
      </c>
      <c r="V38" s="20" t="s">
        <v>182</v>
      </c>
      <c r="W38" s="18" t="n">
        <v>461.30974429</v>
      </c>
      <c r="X38" s="20" t="n">
        <v>6.3794411</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(5681.0/B40*100)</f>
        <v/>
      </c>
      <c r="D40" s="19" t="n">
        <v>8476</v>
      </c>
      <c r="E40" s="18" t="n">
        <v>494.87834989</v>
      </c>
      <c r="F40" s="20" t="n">
        <v>3.17314181</v>
      </c>
      <c r="G40" s="18" t="n">
        <v>522.8291262</v>
      </c>
      <c r="H40" s="20" t="n">
        <v>4.82092535</v>
      </c>
      <c r="I40" s="18" t="n">
        <v>512.96019683</v>
      </c>
      <c r="J40" s="20" t="n">
        <v>5.36104888</v>
      </c>
      <c r="K40" s="18" t="n">
        <v>473.36627129</v>
      </c>
      <c r="L40" s="20" t="n">
        <v>7.53831584</v>
      </c>
      <c r="M40" s="18" t="n">
        <v>448.71187729</v>
      </c>
      <c r="N40" s="20" t="n">
        <v>10.47293972</v>
      </c>
      <c r="O40" s="18" t="n">
        <v>408.69474018</v>
      </c>
      <c r="P40" s="20" t="n">
        <v>29.40753755</v>
      </c>
      <c r="Q40" s="18" t="s">
        <v>182</v>
      </c>
      <c r="R40" s="20" t="s">
        <v>182</v>
      </c>
      <c r="S40" s="18" t="n">
        <v>491.16464222</v>
      </c>
      <c r="T40" s="20" t="n">
        <v>2.5540442</v>
      </c>
      <c r="U40" s="18" t="s">
        <v>182</v>
      </c>
      <c r="V40" s="20" t="s">
        <v>182</v>
      </c>
      <c r="W40" s="18" t="n">
        <v>414.15491662</v>
      </c>
      <c r="X40" s="20" t="n">
        <v>5.98879893</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(2873.0/B46*100)</f>
        <v/>
      </c>
      <c r="D46" s="19" t="n">
        <v>20268</v>
      </c>
      <c r="E46" s="18" t="n">
        <v>396.26093008</v>
      </c>
      <c r="F46" s="20" t="n">
        <v>3.72554798</v>
      </c>
      <c r="G46" s="18" t="n">
        <v>392.29023472</v>
      </c>
      <c r="H46" s="20" t="n">
        <v>4.8951991</v>
      </c>
      <c r="I46" s="18" t="n">
        <v>403.77523796</v>
      </c>
      <c r="J46" s="20" t="n">
        <v>6.64661087</v>
      </c>
      <c r="K46" s="18" t="n">
        <v>389.15516502</v>
      </c>
      <c r="L46" s="20" t="n">
        <v>7.74366535</v>
      </c>
      <c r="M46" s="18" t="n">
        <v>363.23629144</v>
      </c>
      <c r="N46" s="20" t="n">
        <v>8.508950860000001</v>
      </c>
      <c r="O46" s="18" t="n">
        <v>284.46388749</v>
      </c>
      <c r="P46" s="20" t="n">
        <v>12.06045404</v>
      </c>
      <c r="Q46" s="18" t="s">
        <v>182</v>
      </c>
      <c r="R46" s="20" t="s">
        <v>182</v>
      </c>
      <c r="S46" s="18" t="s">
        <v>182</v>
      </c>
      <c r="T46" s="20" t="s">
        <v>182</v>
      </c>
      <c r="U46" s="18" t="s">
        <v>182</v>
      </c>
      <c r="V46" s="20" t="s">
        <v>182</v>
      </c>
      <c r="W46" s="18" t="n">
        <v>358.30900894</v>
      </c>
      <c r="X46" s="20" t="n">
        <v>3.86671765</v>
      </c>
    </row>
    <row r="47" spans="1:24">
      <c r="A47" s="15" t="s">
        <v>222</v>
      </c>
      <c r="B47" s="17" t="n">
        <v>5928</v>
      </c>
      <c r="C47" s="18">
        <f>(197.0/B47*100)</f>
        <v/>
      </c>
      <c r="D47" s="19" t="n">
        <v>5731</v>
      </c>
      <c r="E47" s="18" t="n">
        <v>469.4562357</v>
      </c>
      <c r="F47" s="20" t="n">
        <v>4.90886882</v>
      </c>
      <c r="G47" s="18" t="n">
        <v>458.37961594</v>
      </c>
      <c r="H47" s="20" t="n">
        <v>5.1040139</v>
      </c>
      <c r="I47" s="18" t="n">
        <v>451.72588932</v>
      </c>
      <c r="J47" s="20" t="n">
        <v>5.167053</v>
      </c>
      <c r="K47" s="18" t="n">
        <v>437.44262048</v>
      </c>
      <c r="L47" s="20" t="n">
        <v>4.97015899</v>
      </c>
      <c r="M47" s="18" t="n">
        <v>429.37945031</v>
      </c>
      <c r="N47" s="20" t="n">
        <v>5.88606868</v>
      </c>
      <c r="O47" s="18" t="n">
        <v>351.05817057</v>
      </c>
      <c r="P47" s="20" t="n">
        <v>12.61946813</v>
      </c>
      <c r="Q47" s="18" t="s">
        <v>182</v>
      </c>
      <c r="R47" s="20" t="s">
        <v>182</v>
      </c>
      <c r="S47" s="18" t="s">
        <v>182</v>
      </c>
      <c r="T47" s="20" t="s">
        <v>182</v>
      </c>
      <c r="U47" s="18" t="s">
        <v>182</v>
      </c>
      <c r="V47" s="20" t="s">
        <v>182</v>
      </c>
      <c r="W47" s="18" t="n">
        <v>390.76062456</v>
      </c>
      <c r="X47" s="20" t="n">
        <v>4.77027271</v>
      </c>
    </row>
    <row r="48" spans="1:24">
      <c r="A48" s="15" t="s">
        <v>223</v>
      </c>
      <c r="B48" s="17" t="n">
        <v>9841</v>
      </c>
      <c r="C48" s="18">
        <f>(19.0/B48*100)</f>
        <v/>
      </c>
      <c r="D48" s="19" t="n">
        <v>9822</v>
      </c>
      <c r="E48" s="18" t="n">
        <v>547.9234762999999</v>
      </c>
      <c r="F48" s="20" t="n">
        <v>4.58305583</v>
      </c>
      <c r="G48" s="18" t="n">
        <v>519.1765568</v>
      </c>
      <c r="H48" s="20" t="n">
        <v>6.10861435</v>
      </c>
      <c r="I48" s="18" t="n">
        <v>522.35203261</v>
      </c>
      <c r="J48" s="20" t="n">
        <v>7.3241098</v>
      </c>
      <c r="K48" s="18" t="n">
        <v>518.00820493</v>
      </c>
      <c r="L48" s="20" t="n">
        <v>9.534371780000001</v>
      </c>
      <c r="M48" s="18" t="n">
        <v>498.06342463</v>
      </c>
      <c r="N48" s="20" t="n">
        <v>9.006271140000001</v>
      </c>
      <c r="O48" s="18" t="n">
        <v>379.37826934</v>
      </c>
      <c r="P48" s="20" t="n">
        <v>11.07715242</v>
      </c>
      <c r="Q48" s="18" t="s">
        <v>182</v>
      </c>
      <c r="R48" s="20" t="s">
        <v>182</v>
      </c>
      <c r="S48" s="18" t="s">
        <v>182</v>
      </c>
      <c r="T48" s="20" t="s">
        <v>182</v>
      </c>
      <c r="U48" s="18" t="s">
        <v>182</v>
      </c>
      <c r="V48" s="20" t="s">
        <v>182</v>
      </c>
      <c r="W48" s="18" t="n">
        <v>470.50392365</v>
      </c>
      <c r="X48" s="20" t="n">
        <v>19.01951803</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(1173.0/B50*100)</f>
        <v/>
      </c>
      <c r="D50" s="19" t="n">
        <v>10622</v>
      </c>
      <c r="E50" s="18" t="n">
        <v>397.66284567</v>
      </c>
      <c r="F50" s="20" t="n">
        <v>2.61040899</v>
      </c>
      <c r="G50" s="18" t="n">
        <v>400.86181475</v>
      </c>
      <c r="H50" s="20" t="n">
        <v>3.27999499</v>
      </c>
      <c r="I50" s="18" t="n">
        <v>403.82367834</v>
      </c>
      <c r="J50" s="20" t="n">
        <v>3.61998615</v>
      </c>
      <c r="K50" s="18" t="n">
        <v>390.34845725</v>
      </c>
      <c r="L50" s="20" t="n">
        <v>3.98742814</v>
      </c>
      <c r="M50" s="18" t="n">
        <v>381.68610241</v>
      </c>
      <c r="N50" s="20" t="n">
        <v>6.88616133</v>
      </c>
      <c r="O50" s="18" t="n">
        <v>309.38214635</v>
      </c>
      <c r="P50" s="20" t="n">
        <v>11.65830352</v>
      </c>
      <c r="Q50" s="18" t="s">
        <v>182</v>
      </c>
      <c r="R50" s="20" t="s">
        <v>182</v>
      </c>
      <c r="S50" s="18" t="s">
        <v>182</v>
      </c>
      <c r="T50" s="20" t="s">
        <v>182</v>
      </c>
      <c r="U50" s="18" t="s">
        <v>182</v>
      </c>
      <c r="V50" s="20" t="s">
        <v>182</v>
      </c>
      <c r="W50" s="18" t="n">
        <v>363.17958141</v>
      </c>
      <c r="X50" s="20" t="n">
        <v>7.91043275</v>
      </c>
    </row>
    <row r="51" spans="1:24">
      <c r="A51" s="15" t="s">
        <v>226</v>
      </c>
      <c r="B51" s="17" t="n">
        <v>6866</v>
      </c>
      <c r="C51" s="18">
        <f>(116.0/B51*100)</f>
        <v/>
      </c>
      <c r="D51" s="19" t="n">
        <v>6750</v>
      </c>
      <c r="E51" s="18" t="n">
        <v>404.91648452</v>
      </c>
      <c r="F51" s="20" t="n">
        <v>3.3257993</v>
      </c>
      <c r="G51" s="18" t="n">
        <v>408.15138262</v>
      </c>
      <c r="H51" s="20" t="n">
        <v>4.00446486</v>
      </c>
      <c r="I51" s="18" t="n">
        <v>415.96441509</v>
      </c>
      <c r="J51" s="20" t="n">
        <v>3.98259997</v>
      </c>
      <c r="K51" s="18" t="n">
        <v>404.45098761</v>
      </c>
      <c r="L51" s="20" t="n">
        <v>5.14238249</v>
      </c>
      <c r="M51" s="18" t="n">
        <v>392.41448119</v>
      </c>
      <c r="N51" s="20" t="n">
        <v>6.70313027</v>
      </c>
      <c r="O51" s="18" t="n">
        <v>338.45012167</v>
      </c>
      <c r="P51" s="20" t="n">
        <v>17.18682088</v>
      </c>
      <c r="Q51" s="18" t="s">
        <v>182</v>
      </c>
      <c r="R51" s="20" t="s">
        <v>182</v>
      </c>
      <c r="S51" s="18" t="n">
        <v>380.5422133</v>
      </c>
      <c r="T51" s="20" t="n">
        <v>4.31283207</v>
      </c>
      <c r="U51" s="18" t="s">
        <v>182</v>
      </c>
      <c r="V51" s="20" t="s">
        <v>182</v>
      </c>
      <c r="W51" s="18" t="n">
        <v>379.36740796</v>
      </c>
      <c r="X51" s="20" t="n">
        <v>4.94131543</v>
      </c>
    </row>
    <row r="52" spans="1:24">
      <c r="A52" s="15" t="s">
        <v>227</v>
      </c>
      <c r="B52" s="17" t="n">
        <v>5809</v>
      </c>
      <c r="C52" s="18">
        <f>(120.0/B52*100)</f>
        <v/>
      </c>
      <c r="D52" s="19" t="n">
        <v>5689</v>
      </c>
      <c r="E52" s="18" t="n">
        <v>475.55717376</v>
      </c>
      <c r="F52" s="20" t="n">
        <v>3.15519927</v>
      </c>
      <c r="G52" s="18" t="n">
        <v>475.73884529</v>
      </c>
      <c r="H52" s="20" t="n">
        <v>4.19469574</v>
      </c>
      <c r="I52" s="18" t="n">
        <v>452.44009902</v>
      </c>
      <c r="J52" s="20" t="n">
        <v>4.59495617</v>
      </c>
      <c r="K52" s="18" t="n">
        <v>443.24136684</v>
      </c>
      <c r="L52" s="20" t="n">
        <v>6.12190715</v>
      </c>
      <c r="M52" s="18" t="n">
        <v>435.48213507</v>
      </c>
      <c r="N52" s="20" t="n">
        <v>7.25373148</v>
      </c>
      <c r="O52" s="18" t="n">
        <v>376.4202098</v>
      </c>
      <c r="P52" s="20" t="n">
        <v>22.91895151</v>
      </c>
      <c r="Q52" s="18" t="s">
        <v>182</v>
      </c>
      <c r="R52" s="20" t="s">
        <v>182</v>
      </c>
      <c r="S52" s="18" t="s">
        <v>182</v>
      </c>
      <c r="T52" s="20" t="s">
        <v>182</v>
      </c>
      <c r="U52" s="18" t="s">
        <v>182</v>
      </c>
      <c r="V52" s="20" t="s">
        <v>182</v>
      </c>
      <c r="W52" s="18" t="n">
        <v>390.5363115</v>
      </c>
      <c r="X52" s="20" t="n">
        <v>6.47781861</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(509.0/B54*100)</f>
        <v/>
      </c>
      <c r="D54" s="19" t="n">
        <v>4231</v>
      </c>
      <c r="E54" s="18" t="n">
        <v>345.69557868</v>
      </c>
      <c r="F54" s="20" t="n">
        <v>4.27344309</v>
      </c>
      <c r="G54" s="18" t="n">
        <v>339.32714855</v>
      </c>
      <c r="H54" s="20" t="n">
        <v>5.12448744</v>
      </c>
      <c r="I54" s="18" t="n">
        <v>331.04172659</v>
      </c>
      <c r="J54" s="20" t="n">
        <v>5.85012068</v>
      </c>
      <c r="K54" s="18" t="n">
        <v>335.35977046</v>
      </c>
      <c r="L54" s="20" t="n">
        <v>5.14847957</v>
      </c>
      <c r="M54" s="18" t="n">
        <v>326.64865549</v>
      </c>
      <c r="N54" s="20" t="n">
        <v>5.23138151</v>
      </c>
      <c r="O54" s="18" t="n">
        <v>287.6604697</v>
      </c>
      <c r="P54" s="20" t="n">
        <v>9.120625710000001</v>
      </c>
      <c r="Q54" s="18" t="s">
        <v>182</v>
      </c>
      <c r="R54" s="20" t="s">
        <v>182</v>
      </c>
      <c r="S54" s="18" t="s">
        <v>182</v>
      </c>
      <c r="T54" s="20" t="s">
        <v>182</v>
      </c>
      <c r="U54" s="18" t="s">
        <v>182</v>
      </c>
      <c r="V54" s="20" t="s">
        <v>182</v>
      </c>
      <c r="W54" s="18" t="n">
        <v>292.26960771</v>
      </c>
      <c r="X54" s="20" t="n">
        <v>4.2279893</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(80.0/B56*100)</f>
        <v/>
      </c>
      <c r="D56" s="19" t="n">
        <v>5279</v>
      </c>
      <c r="E56" s="18" t="n">
        <v>559.56320871</v>
      </c>
      <c r="F56" s="20" t="n">
        <v>3.01883935</v>
      </c>
      <c r="G56" s="18" t="n">
        <v>535.31445006</v>
      </c>
      <c r="H56" s="20" t="n">
        <v>4.63264504</v>
      </c>
      <c r="I56" s="18" t="n">
        <v>528.09666468</v>
      </c>
      <c r="J56" s="20" t="n">
        <v>4.39535803</v>
      </c>
      <c r="K56" s="18" t="n">
        <v>534.48519558</v>
      </c>
      <c r="L56" s="20" t="n">
        <v>6.84447969</v>
      </c>
      <c r="M56" s="18" t="n">
        <v>501.06177687</v>
      </c>
      <c r="N56" s="20" t="n">
        <v>10.58456763</v>
      </c>
      <c r="O56" s="18" t="n">
        <v>469.66514609</v>
      </c>
      <c r="P56" s="20" t="n">
        <v>16.61451933</v>
      </c>
      <c r="Q56" s="18" t="s">
        <v>182</v>
      </c>
      <c r="R56" s="20" t="s">
        <v>182</v>
      </c>
      <c r="S56" s="18" t="s">
        <v>182</v>
      </c>
      <c r="T56" s="20" t="s">
        <v>182</v>
      </c>
      <c r="U56" s="18" t="s">
        <v>182</v>
      </c>
      <c r="V56" s="20" t="s">
        <v>182</v>
      </c>
      <c r="W56" s="18" t="n">
        <v>483.17991188</v>
      </c>
      <c r="X56" s="20" t="n">
        <v>16.25484724</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(270.0/B61*100)</f>
        <v/>
      </c>
      <c r="D61" s="19" t="n">
        <v>6255</v>
      </c>
      <c r="E61" s="18" t="n">
        <v>493.90611289</v>
      </c>
      <c r="F61" s="20" t="n">
        <v>2.65584676</v>
      </c>
      <c r="G61" s="18" t="n">
        <v>481.45888629</v>
      </c>
      <c r="H61" s="20" t="n">
        <v>4.16605799</v>
      </c>
      <c r="I61" s="18" t="n">
        <v>478.7401398</v>
      </c>
      <c r="J61" s="20" t="n">
        <v>3.78045521</v>
      </c>
      <c r="K61" s="18" t="n">
        <v>467.68618479</v>
      </c>
      <c r="L61" s="20" t="n">
        <v>5.57009036</v>
      </c>
      <c r="M61" s="18" t="n">
        <v>460.86174942</v>
      </c>
      <c r="N61" s="20" t="n">
        <v>6.36571682</v>
      </c>
      <c r="O61" s="18" t="n">
        <v>412.79041495</v>
      </c>
      <c r="P61" s="20" t="n">
        <v>15.55189954</v>
      </c>
      <c r="Q61" s="18" t="s">
        <v>182</v>
      </c>
      <c r="R61" s="20" t="s">
        <v>182</v>
      </c>
      <c r="S61" s="18" t="s">
        <v>182</v>
      </c>
      <c r="T61" s="20" t="s">
        <v>182</v>
      </c>
      <c r="U61" s="18" t="s">
        <v>182</v>
      </c>
      <c r="V61" s="20" t="s">
        <v>182</v>
      </c>
      <c r="W61" s="18" t="n">
        <v>410.15409812</v>
      </c>
      <c r="X61" s="20" t="n">
        <v>8.00861722</v>
      </c>
    </row>
    <row r="62" spans="1:24">
      <c r="A62" s="15" t="s">
        <v>237</v>
      </c>
      <c r="B62" s="17" t="n">
        <v>4476</v>
      </c>
      <c r="C62" s="18">
        <f>(5.0/B62*100)</f>
        <v/>
      </c>
      <c r="D62" s="19" t="n">
        <v>4471</v>
      </c>
      <c r="E62" s="18" t="n">
        <v>547.90422473</v>
      </c>
      <c r="F62" s="20" t="n">
        <v>1.5044259</v>
      </c>
      <c r="G62" s="18" t="n">
        <v>545.17114004</v>
      </c>
      <c r="H62" s="20" t="n">
        <v>3.28268437</v>
      </c>
      <c r="I62" s="18" t="n">
        <v>532.16901722</v>
      </c>
      <c r="J62" s="20" t="n">
        <v>4.18602025</v>
      </c>
      <c r="K62" s="18" t="n">
        <v>540.0934165</v>
      </c>
      <c r="L62" s="20" t="n">
        <v>6.59547034</v>
      </c>
      <c r="M62" s="18" t="n">
        <v>530.70910989</v>
      </c>
      <c r="N62" s="20" t="n">
        <v>8.09139581</v>
      </c>
      <c r="O62" s="18" t="n">
        <v>492.5715519</v>
      </c>
      <c r="P62" s="20" t="n">
        <v>17.55575261</v>
      </c>
      <c r="Q62" s="18" t="s">
        <v>182</v>
      </c>
      <c r="R62" s="20" t="s">
        <v>182</v>
      </c>
      <c r="S62" s="18" t="s">
        <v>182</v>
      </c>
      <c r="T62" s="20" t="s">
        <v>182</v>
      </c>
      <c r="U62" s="18" t="s">
        <v>182</v>
      </c>
      <c r="V62" s="20" t="s">
        <v>182</v>
      </c>
      <c r="W62" s="18" t="n">
        <v>504.50177891</v>
      </c>
      <c r="X62" s="20" t="n">
        <v>14.63342487</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(300.0/B67*100)</f>
        <v/>
      </c>
      <c r="D67" s="19" t="n">
        <v>6671</v>
      </c>
      <c r="E67" s="18" t="n">
        <v>403.12992417</v>
      </c>
      <c r="F67" s="20" t="n">
        <v>3.27567878</v>
      </c>
      <c r="G67" s="18" t="n">
        <v>390.03258808</v>
      </c>
      <c r="H67" s="20" t="n">
        <v>3.63843467</v>
      </c>
      <c r="I67" s="18" t="n">
        <v>393.60071165</v>
      </c>
      <c r="J67" s="20" t="n">
        <v>4.24928485</v>
      </c>
      <c r="K67" s="18" t="n">
        <v>380.06893328</v>
      </c>
      <c r="L67" s="20" t="n">
        <v>6.56014285</v>
      </c>
      <c r="M67" s="18" t="n">
        <v>353.88017738</v>
      </c>
      <c r="N67" s="20" t="n">
        <v>10.65609548</v>
      </c>
      <c r="O67" s="18" t="n">
        <v>303.84785217</v>
      </c>
      <c r="P67" s="20" t="n">
        <v>8.663461910000001</v>
      </c>
      <c r="Q67" s="18" t="s">
        <v>182</v>
      </c>
      <c r="R67" s="20" t="s">
        <v>182</v>
      </c>
      <c r="S67" s="18" t="s">
        <v>182</v>
      </c>
      <c r="T67" s="20" t="s">
        <v>182</v>
      </c>
      <c r="U67" s="18" t="s">
        <v>182</v>
      </c>
      <c r="V67" s="20" t="s">
        <v>182</v>
      </c>
      <c r="W67" s="18" t="n">
        <v>342.07719894</v>
      </c>
      <c r="X67" s="20" t="n">
        <v>5.85338931</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507.61757075</v>
      </c>
      <c r="F70" s="20" t="n">
        <v>3.71631119</v>
      </c>
      <c r="G70" s="18" t="n">
        <v>507.41431859</v>
      </c>
      <c r="H70" s="20" t="n">
        <v>3.698563</v>
      </c>
      <c r="I70" s="18" t="n">
        <v>496.99179595</v>
      </c>
      <c r="J70" s="20" t="n">
        <v>3.80981824</v>
      </c>
      <c r="K70" s="18" t="n">
        <v>477.83628481</v>
      </c>
      <c r="L70" s="20" t="n">
        <v>6.1926164</v>
      </c>
      <c r="M70" s="18" t="n">
        <v>478.20836682</v>
      </c>
      <c r="N70" s="20" t="n">
        <v>6.78804786</v>
      </c>
      <c r="O70" s="18" t="n">
        <v>454.95534387</v>
      </c>
      <c r="P70" s="20" t="n">
        <v>16.73197951</v>
      </c>
      <c r="Q70" s="18" t="s">
        <v>182</v>
      </c>
      <c r="R70" s="20" t="s">
        <v>182</v>
      </c>
      <c r="S70" s="18" t="s">
        <v>182</v>
      </c>
      <c r="T70" s="20" t="s">
        <v>182</v>
      </c>
      <c r="U70" s="18" t="s">
        <v>182</v>
      </c>
      <c r="V70" s="20" t="s">
        <v>182</v>
      </c>
      <c r="W70" s="18" t="n">
        <v>441.26476205</v>
      </c>
      <c r="X70" s="20" t="n">
        <v>7.11781397</v>
      </c>
    </row>
    <row r="71" spans="1:24">
      <c r="A71" s="15" t="s">
        <v>246</v>
      </c>
      <c r="B71" s="17" t="n">
        <v>6115</v>
      </c>
      <c r="C71" s="18">
        <f>(122.0/B71*100)</f>
        <v/>
      </c>
      <c r="D71" s="19" t="n">
        <v>5993</v>
      </c>
      <c r="E71" s="18" t="n">
        <v>571.90646205</v>
      </c>
      <c r="F71" s="20" t="n">
        <v>1.93366828</v>
      </c>
      <c r="G71" s="18" t="n">
        <v>565.08506769</v>
      </c>
      <c r="H71" s="20" t="n">
        <v>3.43436117</v>
      </c>
      <c r="I71" s="18" t="n">
        <v>548.1146505</v>
      </c>
      <c r="J71" s="20" t="n">
        <v>4.14231614</v>
      </c>
      <c r="K71" s="18" t="n">
        <v>557.02738304</v>
      </c>
      <c r="L71" s="20" t="n">
        <v>6.09048338</v>
      </c>
      <c r="M71" s="18" t="n">
        <v>557.76039647</v>
      </c>
      <c r="N71" s="20" t="n">
        <v>7.95711151</v>
      </c>
      <c r="O71" s="18" t="n">
        <v>478.19921099</v>
      </c>
      <c r="P71" s="20" t="n">
        <v>17.49214051</v>
      </c>
      <c r="Q71" s="18" t="s">
        <v>182</v>
      </c>
      <c r="R71" s="20" t="s">
        <v>182</v>
      </c>
      <c r="S71" s="18" t="s">
        <v>182</v>
      </c>
      <c r="T71" s="20" t="s">
        <v>182</v>
      </c>
      <c r="U71" s="18" t="s">
        <v>182</v>
      </c>
      <c r="V71" s="20" t="s">
        <v>182</v>
      </c>
      <c r="W71" s="18" t="n">
        <v>514.93203819</v>
      </c>
      <c r="X71" s="20" t="n">
        <v>11.95435676</v>
      </c>
    </row>
    <row r="72" spans="1:24">
      <c r="A72" s="15" t="s">
        <v>247</v>
      </c>
      <c r="B72" s="17" t="n">
        <v>7708</v>
      </c>
      <c r="C72" s="18">
        <f>(9.0/B72*100)</f>
        <v/>
      </c>
      <c r="D72" s="19" t="n">
        <v>7699</v>
      </c>
      <c r="E72" s="18" t="n">
        <v>542.61786252</v>
      </c>
      <c r="F72" s="20" t="n">
        <v>3.07073489</v>
      </c>
      <c r="G72" s="18" t="n">
        <v>553.59872251</v>
      </c>
      <c r="H72" s="20" t="n">
        <v>4.73984759</v>
      </c>
      <c r="I72" s="18" t="n">
        <v>545.14995657</v>
      </c>
      <c r="J72" s="20" t="n">
        <v>6.43887256</v>
      </c>
      <c r="K72" s="18" t="n">
        <v>533.7485133</v>
      </c>
      <c r="L72" s="20" t="n">
        <v>9.71789652</v>
      </c>
      <c r="M72" s="18" t="n">
        <v>531.56635603</v>
      </c>
      <c r="N72" s="20" t="n">
        <v>12.77096188</v>
      </c>
      <c r="O72" s="18" t="n">
        <v>397.26229727</v>
      </c>
      <c r="P72" s="20" t="n">
        <v>19.0006931</v>
      </c>
      <c r="Q72" s="18" t="s">
        <v>182</v>
      </c>
      <c r="R72" s="20" t="s">
        <v>182</v>
      </c>
      <c r="S72" s="18" t="s">
        <v>182</v>
      </c>
      <c r="T72" s="20" t="s">
        <v>182</v>
      </c>
      <c r="U72" s="18" t="s">
        <v>182</v>
      </c>
      <c r="V72" s="20" t="s">
        <v>182</v>
      </c>
      <c r="W72" s="18" t="n">
        <v>475.03640564</v>
      </c>
      <c r="X72" s="20" t="n">
        <v>24.31178333</v>
      </c>
    </row>
    <row r="73" spans="1:24">
      <c r="A73" s="15" t="s">
        <v>248</v>
      </c>
      <c r="B73" s="17" t="n">
        <v>8249</v>
      </c>
      <c r="C73" s="18">
        <f>(254.0/B73*100)</f>
        <v/>
      </c>
      <c r="D73" s="19" t="n">
        <v>7995</v>
      </c>
      <c r="E73" s="18" t="n">
        <v>420.95919369</v>
      </c>
      <c r="F73" s="20" t="n">
        <v>4.22551063</v>
      </c>
      <c r="G73" s="18" t="n">
        <v>427.17994898</v>
      </c>
      <c r="H73" s="20" t="n">
        <v>3.65510869</v>
      </c>
      <c r="I73" s="18" t="n">
        <v>418.5044612</v>
      </c>
      <c r="J73" s="20" t="n">
        <v>3.84918918</v>
      </c>
      <c r="K73" s="18" t="n">
        <v>406.68122613</v>
      </c>
      <c r="L73" s="20" t="n">
        <v>4.96797929</v>
      </c>
      <c r="M73" s="18" t="n">
        <v>394.23132511</v>
      </c>
      <c r="N73" s="20" t="n">
        <v>6.59140996</v>
      </c>
      <c r="O73" s="18" t="n">
        <v>373.56292305</v>
      </c>
      <c r="P73" s="20" t="n">
        <v>8.33863586</v>
      </c>
      <c r="Q73" s="18" t="s">
        <v>182</v>
      </c>
      <c r="R73" s="20" t="s">
        <v>182</v>
      </c>
      <c r="S73" s="18" t="s">
        <v>182</v>
      </c>
      <c r="T73" s="20" t="s">
        <v>182</v>
      </c>
      <c r="U73" s="18" t="s">
        <v>182</v>
      </c>
      <c r="V73" s="20" t="s">
        <v>182</v>
      </c>
      <c r="W73" s="18" t="n">
        <v>375.68022353</v>
      </c>
      <c r="X73" s="20" t="n">
        <v>9.91937304</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(298.0/B77*100)</f>
        <v/>
      </c>
      <c r="D77" s="19" t="n">
        <v>5764</v>
      </c>
      <c r="E77" s="18" t="n">
        <v>439.91087827</v>
      </c>
      <c r="F77" s="20" t="n">
        <v>3.10737248</v>
      </c>
      <c r="G77" s="18" t="n">
        <v>443.26818955</v>
      </c>
      <c r="H77" s="20" t="n">
        <v>4.5988438</v>
      </c>
      <c r="I77" s="18" t="n">
        <v>437.42119073</v>
      </c>
      <c r="J77" s="20" t="n">
        <v>5.4999453</v>
      </c>
      <c r="K77" s="18" t="n">
        <v>414.29667162</v>
      </c>
      <c r="L77" s="20" t="n">
        <v>5.16246628</v>
      </c>
      <c r="M77" s="18" t="n">
        <v>398.69675377</v>
      </c>
      <c r="N77" s="20" t="n">
        <v>7.53208049</v>
      </c>
      <c r="O77" s="18" t="n">
        <v>351.09429102</v>
      </c>
      <c r="P77" s="20" t="n">
        <v>14.79109672</v>
      </c>
      <c r="Q77" s="18" t="s">
        <v>182</v>
      </c>
      <c r="R77" s="20" t="s">
        <v>182</v>
      </c>
      <c r="S77" s="18" t="s">
        <v>182</v>
      </c>
      <c r="T77" s="20" t="s">
        <v>182</v>
      </c>
      <c r="U77" s="18" t="s">
        <v>182</v>
      </c>
      <c r="V77" s="20" t="s">
        <v>182</v>
      </c>
      <c r="W77" s="18" t="n">
        <v>365.96378532</v>
      </c>
      <c r="X77" s="20" t="n">
        <v>4.02135636</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347</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492.82385843</v>
      </c>
      <c r="F7" s="20" t="n">
        <v>3.14056773</v>
      </c>
      <c r="G7" s="18" t="n">
        <v>505.60734168</v>
      </c>
      <c r="H7" s="20" t="n">
        <v>3.23053453</v>
      </c>
      <c r="I7" s="18" t="n">
        <v>499.33031017</v>
      </c>
      <c r="J7" s="20" t="n">
        <v>2.98279052</v>
      </c>
      <c r="K7" s="18" t="n">
        <v>500.93448847</v>
      </c>
      <c r="L7" s="20" t="n">
        <v>3.12262537</v>
      </c>
      <c r="M7" s="18" t="n">
        <v>505.67974799</v>
      </c>
      <c r="N7" s="20" t="n">
        <v>4.4422578</v>
      </c>
      <c r="O7" s="18" t="n">
        <v>388.11866311</v>
      </c>
      <c r="P7" s="20" t="n">
        <v>15.08149247</v>
      </c>
      <c r="Q7" s="18" t="s">
        <v>182</v>
      </c>
      <c r="R7" s="20" t="s">
        <v>182</v>
      </c>
      <c r="S7" s="18" t="s">
        <v>182</v>
      </c>
      <c r="T7" s="20" t="s">
        <v>182</v>
      </c>
      <c r="U7" s="18" t="s">
        <v>182</v>
      </c>
      <c r="V7" s="20" t="s">
        <v>182</v>
      </c>
      <c r="W7" s="18" t="n">
        <v>462.86536193</v>
      </c>
      <c r="X7" s="20" t="n">
        <v>4.81153882</v>
      </c>
    </row>
    <row r="8" spans="1:24">
      <c r="A8" s="15" t="s">
        <v>183</v>
      </c>
      <c r="B8" s="17" t="n">
        <v>7007</v>
      </c>
      <c r="C8" s="18">
        <f>(206.0/B8*100)</f>
        <v/>
      </c>
      <c r="D8" s="19" t="n">
        <v>6801</v>
      </c>
      <c r="E8" s="18" t="n">
        <v>511.44119063</v>
      </c>
      <c r="F8" s="20" t="n">
        <v>2.83164761</v>
      </c>
      <c r="G8" s="18" t="n">
        <v>510.98963901</v>
      </c>
      <c r="H8" s="20" t="n">
        <v>3.98653229</v>
      </c>
      <c r="I8" s="18" t="n">
        <v>487.25459381</v>
      </c>
      <c r="J8" s="20" t="n">
        <v>6.36792953</v>
      </c>
      <c r="K8" s="18" t="n">
        <v>464.97939798</v>
      </c>
      <c r="L8" s="20" t="n">
        <v>8.56606888</v>
      </c>
      <c r="M8" s="18" t="n">
        <v>438.07493285</v>
      </c>
      <c r="N8" s="20" t="n">
        <v>10.85226965</v>
      </c>
      <c r="O8" s="18" t="n">
        <v>431.33135579</v>
      </c>
      <c r="P8" s="20" t="n">
        <v>28.63360248</v>
      </c>
      <c r="Q8" s="18" t="s">
        <v>182</v>
      </c>
      <c r="R8" s="20" t="s">
        <v>182</v>
      </c>
      <c r="S8" s="18" t="n">
        <v>301.63126691</v>
      </c>
      <c r="T8" s="20" t="n">
        <v>25.14921031</v>
      </c>
      <c r="U8" s="18" t="s">
        <v>182</v>
      </c>
      <c r="V8" s="20" t="s">
        <v>182</v>
      </c>
      <c r="W8" s="18" t="n">
        <v>426.39563168</v>
      </c>
      <c r="X8" s="20" t="n">
        <v>7.38450074</v>
      </c>
    </row>
    <row r="9" spans="1:24">
      <c r="A9" s="15" t="s">
        <v>184</v>
      </c>
      <c r="B9" s="17" t="n">
        <v>9651</v>
      </c>
      <c r="C9" s="18">
        <f>(603.0/B9*100)</f>
        <v/>
      </c>
      <c r="D9" s="19" t="n">
        <v>9048</v>
      </c>
      <c r="E9" s="18" t="n">
        <v>525.05659404</v>
      </c>
      <c r="F9" s="20" t="n">
        <v>2.68575854</v>
      </c>
      <c r="G9" s="18" t="n">
        <v>527.74523727</v>
      </c>
      <c r="H9" s="20" t="n">
        <v>3.31522793</v>
      </c>
      <c r="I9" s="18" t="n">
        <v>503.00192154</v>
      </c>
      <c r="J9" s="20" t="n">
        <v>5.30543059</v>
      </c>
      <c r="K9" s="18" t="n">
        <v>473.71199475</v>
      </c>
      <c r="L9" s="20" t="n">
        <v>6.22232275</v>
      </c>
      <c r="M9" s="18" t="n">
        <v>450.16284169</v>
      </c>
      <c r="N9" s="20" t="n">
        <v>6.95213385</v>
      </c>
      <c r="O9" s="18" t="n">
        <v>434.12804464</v>
      </c>
      <c r="P9" s="20" t="n">
        <v>42.04427122</v>
      </c>
      <c r="Q9" s="18" t="s">
        <v>182</v>
      </c>
      <c r="R9" s="20" t="s">
        <v>182</v>
      </c>
      <c r="S9" s="18" t="n">
        <v>357.98454354</v>
      </c>
      <c r="T9" s="20" t="n">
        <v>11.51846445</v>
      </c>
      <c r="U9" s="18" t="s">
        <v>182</v>
      </c>
      <c r="V9" s="20" t="s">
        <v>182</v>
      </c>
      <c r="W9" s="18" t="n">
        <v>432.54547667</v>
      </c>
      <c r="X9" s="20" t="n">
        <v>5.66480509</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(143.0/B11*100)</f>
        <v/>
      </c>
      <c r="D11" s="19" t="n">
        <v>6910</v>
      </c>
      <c r="E11" s="18" t="n">
        <v>424.82158941</v>
      </c>
      <c r="F11" s="20" t="n">
        <v>3.49604093</v>
      </c>
      <c r="G11" s="18" t="n">
        <v>441.47365731</v>
      </c>
      <c r="H11" s="20" t="n">
        <v>3.30929415</v>
      </c>
      <c r="I11" s="18" t="n">
        <v>426.81130214</v>
      </c>
      <c r="J11" s="20" t="n">
        <v>4.69378331</v>
      </c>
      <c r="K11" s="18" t="n">
        <v>397.55270727</v>
      </c>
      <c r="L11" s="20" t="n">
        <v>6.84878786</v>
      </c>
      <c r="M11" s="18" t="n">
        <v>377.70561514</v>
      </c>
      <c r="N11" s="20" t="n">
        <v>6.87499291</v>
      </c>
      <c r="O11" s="18" t="n">
        <v>327.62067624</v>
      </c>
      <c r="P11" s="20" t="n">
        <v>23.85874784</v>
      </c>
      <c r="Q11" s="18" t="s">
        <v>182</v>
      </c>
      <c r="R11" s="20" t="s">
        <v>182</v>
      </c>
      <c r="S11" s="18" t="s">
        <v>182</v>
      </c>
      <c r="T11" s="20" t="s">
        <v>182</v>
      </c>
      <c r="U11" s="18" t="s">
        <v>182</v>
      </c>
      <c r="V11" s="20" t="s">
        <v>182</v>
      </c>
      <c r="W11" s="18" t="n">
        <v>388.53935229</v>
      </c>
      <c r="X11" s="20" t="n">
        <v>6.49992818</v>
      </c>
    </row>
    <row r="12" spans="1:24">
      <c r="A12" s="15" t="s">
        <v>187</v>
      </c>
      <c r="B12" s="17" t="n">
        <v>6894</v>
      </c>
      <c r="C12" s="18">
        <f>(128.0/B12*100)</f>
        <v/>
      </c>
      <c r="D12" s="19" t="n">
        <v>6766</v>
      </c>
      <c r="E12" s="18" t="n">
        <v>512.7919614800001</v>
      </c>
      <c r="F12" s="20" t="n">
        <v>2.06566598</v>
      </c>
      <c r="G12" s="18" t="n">
        <v>501.15645615</v>
      </c>
      <c r="H12" s="20" t="n">
        <v>3.59810878</v>
      </c>
      <c r="I12" s="18" t="n">
        <v>481.17672111</v>
      </c>
      <c r="J12" s="20" t="n">
        <v>5.30247531</v>
      </c>
      <c r="K12" s="18" t="n">
        <v>462.26355494</v>
      </c>
      <c r="L12" s="20" t="n">
        <v>6.75145632</v>
      </c>
      <c r="M12" s="18" t="n">
        <v>452.75736206</v>
      </c>
      <c r="N12" s="20" t="n">
        <v>6.72305509</v>
      </c>
      <c r="O12" s="18" t="n">
        <v>428.30653466</v>
      </c>
      <c r="P12" s="20" t="n">
        <v>25.45177241</v>
      </c>
      <c r="Q12" s="18" t="s">
        <v>182</v>
      </c>
      <c r="R12" s="20" t="s">
        <v>182</v>
      </c>
      <c r="S12" s="18" t="n">
        <v>340.98506961</v>
      </c>
      <c r="T12" s="20" t="n">
        <v>12.52444664</v>
      </c>
      <c r="U12" s="18" t="s">
        <v>182</v>
      </c>
      <c r="V12" s="20" t="s">
        <v>182</v>
      </c>
      <c r="W12" s="18" t="n">
        <v>422.72671826</v>
      </c>
      <c r="X12" s="20" t="n">
        <v>6.22943526</v>
      </c>
    </row>
    <row r="13" spans="1:24">
      <c r="A13" s="15" t="s">
        <v>188</v>
      </c>
      <c r="B13" s="17" t="n">
        <v>7161</v>
      </c>
      <c r="C13" s="18">
        <f>(341.0/B13*100)</f>
        <v/>
      </c>
      <c r="D13" s="19" t="n">
        <v>6820</v>
      </c>
      <c r="E13" s="18" t="n">
        <v>526.03701771</v>
      </c>
      <c r="F13" s="20" t="n">
        <v>3.49042293</v>
      </c>
      <c r="G13" s="18" t="n">
        <v>513.0960426</v>
      </c>
      <c r="H13" s="20" t="n">
        <v>4.49754758</v>
      </c>
      <c r="I13" s="18" t="n">
        <v>519.2430094</v>
      </c>
      <c r="J13" s="20" t="n">
        <v>3.42841763</v>
      </c>
      <c r="K13" s="18" t="n">
        <v>520.831041</v>
      </c>
      <c r="L13" s="20" t="n">
        <v>3.55280957</v>
      </c>
      <c r="M13" s="18" t="n">
        <v>519.1125462</v>
      </c>
      <c r="N13" s="20" t="n">
        <v>3.99304083</v>
      </c>
      <c r="O13" s="18" t="n">
        <v>403.46505939</v>
      </c>
      <c r="P13" s="20" t="n">
        <v>16.7949963</v>
      </c>
      <c r="Q13" s="18" t="s">
        <v>182</v>
      </c>
      <c r="R13" s="20" t="s">
        <v>182</v>
      </c>
      <c r="S13" s="18" t="n">
        <v>447.51533769</v>
      </c>
      <c r="T13" s="20" t="n">
        <v>5.97365007</v>
      </c>
      <c r="U13" s="18" t="s">
        <v>182</v>
      </c>
      <c r="V13" s="20" t="s">
        <v>182</v>
      </c>
      <c r="W13" s="18" t="n">
        <v>450.14408555</v>
      </c>
      <c r="X13" s="20" t="n">
        <v>6.08309741</v>
      </c>
    </row>
    <row r="14" spans="1:24">
      <c r="A14" s="15" t="s">
        <v>189</v>
      </c>
      <c r="B14" s="17" t="n">
        <v>5587</v>
      </c>
      <c r="C14" s="18">
        <f>(201.0/B14*100)</f>
        <v/>
      </c>
      <c r="D14" s="19" t="n">
        <v>5386</v>
      </c>
      <c r="E14" s="18" t="n">
        <v>529.85585553</v>
      </c>
      <c r="F14" s="20" t="n">
        <v>2.16129096</v>
      </c>
      <c r="G14" s="18" t="n">
        <v>519.45154626</v>
      </c>
      <c r="H14" s="20" t="n">
        <v>3.71153376</v>
      </c>
      <c r="I14" s="18" t="n">
        <v>501.20601249</v>
      </c>
      <c r="J14" s="20" t="n">
        <v>5.1478335</v>
      </c>
      <c r="K14" s="18" t="n">
        <v>485.03563883</v>
      </c>
      <c r="L14" s="20" t="n">
        <v>7.4586455</v>
      </c>
      <c r="M14" s="18" t="n">
        <v>457.89294406</v>
      </c>
      <c r="N14" s="20" t="n">
        <v>9.449322820000001</v>
      </c>
      <c r="O14" s="18" t="n">
        <v>422.7798821</v>
      </c>
      <c r="P14" s="20" t="n">
        <v>14.90176457</v>
      </c>
      <c r="Q14" s="18" t="s">
        <v>182</v>
      </c>
      <c r="R14" s="20" t="s">
        <v>182</v>
      </c>
      <c r="S14" s="18" t="s">
        <v>182</v>
      </c>
      <c r="T14" s="20" t="s">
        <v>182</v>
      </c>
      <c r="U14" s="18" t="s">
        <v>182</v>
      </c>
      <c r="V14" s="20" t="s">
        <v>182</v>
      </c>
      <c r="W14" s="18" t="n">
        <v>469.59421011</v>
      </c>
      <c r="X14" s="20" t="n">
        <v>8.357928960000001</v>
      </c>
    </row>
    <row r="15" spans="1:24">
      <c r="A15" s="15" t="s">
        <v>190</v>
      </c>
      <c r="B15" s="17" t="n">
        <v>5882</v>
      </c>
      <c r="C15" s="18">
        <f>(167.0/B15*100)</f>
        <v/>
      </c>
      <c r="D15" s="19" t="n">
        <v>5715</v>
      </c>
      <c r="E15" s="18" t="n">
        <v>521.79129223</v>
      </c>
      <c r="F15" s="20" t="n">
        <v>2.12961993</v>
      </c>
      <c r="G15" s="18" t="n">
        <v>515.56635431</v>
      </c>
      <c r="H15" s="20" t="n">
        <v>4.44622469</v>
      </c>
      <c r="I15" s="18" t="n">
        <v>486.70884467</v>
      </c>
      <c r="J15" s="20" t="n">
        <v>6.6618864</v>
      </c>
      <c r="K15" s="18" t="n">
        <v>460.36901408</v>
      </c>
      <c r="L15" s="20" t="n">
        <v>8.9867626</v>
      </c>
      <c r="M15" s="18" t="n">
        <v>457.06877492</v>
      </c>
      <c r="N15" s="20" t="n">
        <v>11.57185986</v>
      </c>
      <c r="O15" s="18" t="n">
        <v>390.64671061</v>
      </c>
      <c r="P15" s="20" t="n">
        <v>25.21597104</v>
      </c>
      <c r="Q15" s="18" t="s">
        <v>182</v>
      </c>
      <c r="R15" s="20" t="s">
        <v>182</v>
      </c>
      <c r="S15" s="18" t="n">
        <v>368.85220715</v>
      </c>
      <c r="T15" s="20" t="n">
        <v>14.5875493</v>
      </c>
      <c r="U15" s="18" t="s">
        <v>182</v>
      </c>
      <c r="V15" s="20" t="s">
        <v>182</v>
      </c>
      <c r="W15" s="18" t="n">
        <v>460.49696214</v>
      </c>
      <c r="X15" s="20" t="n">
        <v>7.52924245</v>
      </c>
    </row>
    <row r="16" spans="1:24">
      <c r="A16" s="15" t="s">
        <v>191</v>
      </c>
      <c r="B16" s="17" t="n">
        <v>6108</v>
      </c>
      <c r="C16" s="18">
        <f>(274.0/B16*100)</f>
        <v/>
      </c>
      <c r="D16" s="19" t="n">
        <v>5834</v>
      </c>
      <c r="E16" s="18" t="n">
        <v>509.03653739</v>
      </c>
      <c r="F16" s="20" t="n">
        <v>2.54826268</v>
      </c>
      <c r="G16" s="18" t="n">
        <v>521.411456</v>
      </c>
      <c r="H16" s="20" t="n">
        <v>3.46108143</v>
      </c>
      <c r="I16" s="18" t="n">
        <v>485.54953365</v>
      </c>
      <c r="J16" s="20" t="n">
        <v>4.80906117</v>
      </c>
      <c r="K16" s="18" t="n">
        <v>461.34662128</v>
      </c>
      <c r="L16" s="20" t="n">
        <v>7.71099987</v>
      </c>
      <c r="M16" s="18" t="n">
        <v>448.82596248</v>
      </c>
      <c r="N16" s="20" t="n">
        <v>7.86001178</v>
      </c>
      <c r="O16" s="18" t="n">
        <v>357.17090442</v>
      </c>
      <c r="P16" s="20" t="n">
        <v>17.03892866</v>
      </c>
      <c r="Q16" s="18" t="s">
        <v>182</v>
      </c>
      <c r="R16" s="20" t="s">
        <v>182</v>
      </c>
      <c r="S16" s="18" t="s">
        <v>182</v>
      </c>
      <c r="T16" s="20" t="s">
        <v>182</v>
      </c>
      <c r="U16" s="18" t="s">
        <v>182</v>
      </c>
      <c r="V16" s="20" t="s">
        <v>182</v>
      </c>
      <c r="W16" s="18" t="n">
        <v>410.53521129</v>
      </c>
      <c r="X16" s="20" t="n">
        <v>6.1862425</v>
      </c>
    </row>
    <row r="17" spans="1:24">
      <c r="A17" s="15" t="s">
        <v>192</v>
      </c>
      <c r="B17" s="17" t="n">
        <v>6504</v>
      </c>
      <c r="C17" s="18">
        <f>(810.0/B17*100)</f>
        <v/>
      </c>
      <c r="D17" s="19" t="n">
        <v>5694</v>
      </c>
      <c r="E17" s="18" t="n">
        <v>522.60351882</v>
      </c>
      <c r="F17" s="20" t="n">
        <v>2.76190239</v>
      </c>
      <c r="G17" s="18" t="n">
        <v>501.65224435</v>
      </c>
      <c r="H17" s="20" t="n">
        <v>5.98238621</v>
      </c>
      <c r="I17" s="18" t="n">
        <v>470.93212548</v>
      </c>
      <c r="J17" s="20" t="n">
        <v>6.91860815</v>
      </c>
      <c r="K17" s="18" t="n">
        <v>442.12399264</v>
      </c>
      <c r="L17" s="20" t="n">
        <v>14.31738153</v>
      </c>
      <c r="M17" s="18" t="n">
        <v>424.46611637</v>
      </c>
      <c r="N17" s="20" t="n">
        <v>15.8278311</v>
      </c>
      <c r="O17" s="18" t="s">
        <v>182</v>
      </c>
      <c r="P17" s="20" t="s">
        <v>182</v>
      </c>
      <c r="Q17" s="18" t="s">
        <v>182</v>
      </c>
      <c r="R17" s="20" t="s">
        <v>182</v>
      </c>
      <c r="S17" s="18" t="n">
        <v>362.96139732</v>
      </c>
      <c r="T17" s="20" t="n">
        <v>12.64520278</v>
      </c>
      <c r="U17" s="18" t="s">
        <v>182</v>
      </c>
      <c r="V17" s="20" t="s">
        <v>182</v>
      </c>
      <c r="W17" s="18" t="n">
        <v>452.5486596</v>
      </c>
      <c r="X17" s="20" t="n">
        <v>8.271656719999999</v>
      </c>
    </row>
    <row r="18" spans="1:24">
      <c r="A18" s="15" t="s">
        <v>193</v>
      </c>
      <c r="B18" s="17" t="n">
        <v>5532</v>
      </c>
      <c r="C18" s="18">
        <f>(40.0/B18*100)</f>
        <v/>
      </c>
      <c r="D18" s="19" t="n">
        <v>5492</v>
      </c>
      <c r="E18" s="18" t="n">
        <v>469.67746358</v>
      </c>
      <c r="F18" s="20" t="n">
        <v>3.92132026</v>
      </c>
      <c r="G18" s="18" t="n">
        <v>468.10593329</v>
      </c>
      <c r="H18" s="20" t="n">
        <v>4.37984307</v>
      </c>
      <c r="I18" s="18" t="n">
        <v>460.14924561</v>
      </c>
      <c r="J18" s="20" t="n">
        <v>4.38813275</v>
      </c>
      <c r="K18" s="18" t="n">
        <v>419.38021183</v>
      </c>
      <c r="L18" s="20" t="n">
        <v>7.01399776</v>
      </c>
      <c r="M18" s="18" t="n">
        <v>406.30444745</v>
      </c>
      <c r="N18" s="20" t="n">
        <v>8.09587189</v>
      </c>
      <c r="O18" s="18" t="n">
        <v>358.73236946</v>
      </c>
      <c r="P18" s="20" t="n">
        <v>16.39771243</v>
      </c>
      <c r="Q18" s="18" t="s">
        <v>182</v>
      </c>
      <c r="R18" s="20" t="s">
        <v>182</v>
      </c>
      <c r="S18" s="18" t="s">
        <v>182</v>
      </c>
      <c r="T18" s="20" t="s">
        <v>182</v>
      </c>
      <c r="U18" s="18" t="s">
        <v>182</v>
      </c>
      <c r="V18" s="20" t="s">
        <v>182</v>
      </c>
      <c r="W18" s="18" t="n">
        <v>398.15088734</v>
      </c>
      <c r="X18" s="20" t="n">
        <v>7.3713399</v>
      </c>
    </row>
    <row r="19" spans="1:24">
      <c r="A19" s="15" t="s">
        <v>194</v>
      </c>
      <c r="B19" s="17" t="n">
        <v>5658</v>
      </c>
      <c r="C19" s="18">
        <f>(192.0/B19*100)</f>
        <v/>
      </c>
      <c r="D19" s="19" t="n">
        <v>5466</v>
      </c>
      <c r="E19" s="18" t="n">
        <v>499.06843301</v>
      </c>
      <c r="F19" s="20" t="n">
        <v>2.94441508</v>
      </c>
      <c r="G19" s="18" t="n">
        <v>466.05916273</v>
      </c>
      <c r="H19" s="20" t="n">
        <v>4.9881514</v>
      </c>
      <c r="I19" s="18" t="n">
        <v>451.33228601</v>
      </c>
      <c r="J19" s="20" t="n">
        <v>5.68906318</v>
      </c>
      <c r="K19" s="18" t="n">
        <v>419.393608</v>
      </c>
      <c r="L19" s="20" t="n">
        <v>6.21937343</v>
      </c>
      <c r="M19" s="18" t="n">
        <v>430.0407151</v>
      </c>
      <c r="N19" s="20" t="n">
        <v>7.35988094</v>
      </c>
      <c r="O19" s="18" t="n">
        <v>385.76858232</v>
      </c>
      <c r="P19" s="20" t="n">
        <v>18.33358349</v>
      </c>
      <c r="Q19" s="18" t="s">
        <v>182</v>
      </c>
      <c r="R19" s="20" t="s">
        <v>182</v>
      </c>
      <c r="S19" s="18" t="s">
        <v>182</v>
      </c>
      <c r="T19" s="20" t="s">
        <v>182</v>
      </c>
      <c r="U19" s="18" t="s">
        <v>182</v>
      </c>
      <c r="V19" s="20" t="s">
        <v>182</v>
      </c>
      <c r="W19" s="18" t="n">
        <v>406.93212123</v>
      </c>
      <c r="X19" s="20" t="n">
        <v>8.38640142</v>
      </c>
    </row>
    <row r="20" spans="1:24">
      <c r="A20" s="15" t="s">
        <v>195</v>
      </c>
      <c r="B20" s="17" t="n">
        <v>3371</v>
      </c>
      <c r="C20" s="18">
        <f>(81.0/B20*100)</f>
        <v/>
      </c>
      <c r="D20" s="19" t="n">
        <v>3290</v>
      </c>
      <c r="E20" s="18" t="n">
        <v>497.30795977</v>
      </c>
      <c r="F20" s="20" t="n">
        <v>2.75044874</v>
      </c>
      <c r="G20" s="18" t="n">
        <v>501.10209189</v>
      </c>
      <c r="H20" s="20" t="n">
        <v>3.78799216</v>
      </c>
      <c r="I20" s="18" t="n">
        <v>481.53027054</v>
      </c>
      <c r="J20" s="20" t="n">
        <v>5.39787165</v>
      </c>
      <c r="K20" s="18" t="n">
        <v>456.54697531</v>
      </c>
      <c r="L20" s="20" t="n">
        <v>7.1791448</v>
      </c>
      <c r="M20" s="18" t="n">
        <v>452.45648927</v>
      </c>
      <c r="N20" s="20" t="n">
        <v>9.59546652</v>
      </c>
      <c r="O20" s="18" t="s">
        <v>182</v>
      </c>
      <c r="P20" s="20" t="s">
        <v>182</v>
      </c>
      <c r="Q20" s="18" t="s">
        <v>182</v>
      </c>
      <c r="R20" s="20" t="s">
        <v>182</v>
      </c>
      <c r="S20" s="18" t="s">
        <v>182</v>
      </c>
      <c r="T20" s="20" t="s">
        <v>182</v>
      </c>
      <c r="U20" s="18" t="s">
        <v>182</v>
      </c>
      <c r="V20" s="20" t="s">
        <v>182</v>
      </c>
      <c r="W20" s="18" t="n">
        <v>437.96834519</v>
      </c>
      <c r="X20" s="20" t="n">
        <v>9.10787489</v>
      </c>
    </row>
    <row r="21" spans="1:24">
      <c r="A21" s="15" t="s">
        <v>196</v>
      </c>
      <c r="B21" s="17" t="n">
        <v>5741</v>
      </c>
      <c r="C21" s="18">
        <f>(91.0/B21*100)</f>
        <v/>
      </c>
      <c r="D21" s="19" t="n">
        <v>5650</v>
      </c>
      <c r="E21" s="18" t="n">
        <v>507.22303983</v>
      </c>
      <c r="F21" s="20" t="n">
        <v>1.96978576</v>
      </c>
      <c r="G21" s="18" t="n">
        <v>512.47499463</v>
      </c>
      <c r="H21" s="20" t="n">
        <v>3.47578267</v>
      </c>
      <c r="I21" s="18" t="n">
        <v>496.50457772</v>
      </c>
      <c r="J21" s="20" t="n">
        <v>4.76877161</v>
      </c>
      <c r="K21" s="18" t="n">
        <v>493.37998578</v>
      </c>
      <c r="L21" s="20" t="n">
        <v>8.069571</v>
      </c>
      <c r="M21" s="18" t="n">
        <v>427.51322591</v>
      </c>
      <c r="N21" s="20" t="n">
        <v>10.38695235</v>
      </c>
      <c r="O21" s="18" t="n">
        <v>424.8487347</v>
      </c>
      <c r="P21" s="20" t="n">
        <v>29.04056888</v>
      </c>
      <c r="Q21" s="18" t="s">
        <v>182</v>
      </c>
      <c r="R21" s="20" t="s">
        <v>182</v>
      </c>
      <c r="S21" s="18" t="s">
        <v>182</v>
      </c>
      <c r="T21" s="20" t="s">
        <v>182</v>
      </c>
      <c r="U21" s="18" t="s">
        <v>182</v>
      </c>
      <c r="V21" s="20" t="s">
        <v>182</v>
      </c>
      <c r="W21" s="18" t="n">
        <v>459.74927181</v>
      </c>
      <c r="X21" s="20" t="n">
        <v>8.13827773</v>
      </c>
    </row>
    <row r="22" spans="1:24">
      <c r="A22" s="15" t="s">
        <v>197</v>
      </c>
      <c r="B22" s="17" t="n">
        <v>6598</v>
      </c>
      <c r="C22" s="18">
        <f>(103.0/B22*100)</f>
        <v/>
      </c>
      <c r="D22" s="19" t="n">
        <v>6495</v>
      </c>
      <c r="E22" s="18" t="n">
        <v>498.73809519</v>
      </c>
      <c r="F22" s="20" t="n">
        <v>4.34305657</v>
      </c>
      <c r="G22" s="18" t="n">
        <v>477.26629872</v>
      </c>
      <c r="H22" s="20" t="n">
        <v>5.59795766</v>
      </c>
      <c r="I22" s="18" t="n">
        <v>457.29674968</v>
      </c>
      <c r="J22" s="20" t="n">
        <v>6.22659292</v>
      </c>
      <c r="K22" s="18" t="n">
        <v>421.53869896</v>
      </c>
      <c r="L22" s="20" t="n">
        <v>8.11425809</v>
      </c>
      <c r="M22" s="18" t="n">
        <v>432.41375657</v>
      </c>
      <c r="N22" s="20" t="n">
        <v>8.67740326</v>
      </c>
      <c r="O22" s="18" t="n">
        <v>353.48150344</v>
      </c>
      <c r="P22" s="20" t="n">
        <v>10.04320883</v>
      </c>
      <c r="Q22" s="18" t="s">
        <v>182</v>
      </c>
      <c r="R22" s="20" t="s">
        <v>182</v>
      </c>
      <c r="S22" s="18" t="n">
        <v>465.3184081</v>
      </c>
      <c r="T22" s="20" t="n">
        <v>9.52311205</v>
      </c>
      <c r="U22" s="18" t="s">
        <v>182</v>
      </c>
      <c r="V22" s="20" t="s">
        <v>182</v>
      </c>
      <c r="W22" s="18" t="n">
        <v>393.4800759</v>
      </c>
      <c r="X22" s="20" t="n">
        <v>7.37770845</v>
      </c>
    </row>
    <row r="23" spans="1:24">
      <c r="A23" s="15" t="s">
        <v>198</v>
      </c>
      <c r="B23" s="17" t="n">
        <v>11583</v>
      </c>
      <c r="C23" s="18">
        <f>(535.0/B23*100)</f>
        <v/>
      </c>
      <c r="D23" s="19" t="n">
        <v>11048</v>
      </c>
      <c r="E23" s="18" t="n">
        <v>503.70217934</v>
      </c>
      <c r="F23" s="20" t="n">
        <v>3.08311831</v>
      </c>
      <c r="G23" s="18" t="n">
        <v>493.93251261</v>
      </c>
      <c r="H23" s="20" t="n">
        <v>5.09706738</v>
      </c>
      <c r="I23" s="18" t="n">
        <v>481.07712399</v>
      </c>
      <c r="J23" s="20" t="n">
        <v>6.14949749</v>
      </c>
      <c r="K23" s="18" t="n">
        <v>454.75893296</v>
      </c>
      <c r="L23" s="20" t="n">
        <v>7.64721594</v>
      </c>
      <c r="M23" s="18" t="n">
        <v>444.24799912</v>
      </c>
      <c r="N23" s="20" t="n">
        <v>11.54174462</v>
      </c>
      <c r="O23" s="18" t="n">
        <v>458.71026959</v>
      </c>
      <c r="P23" s="20" t="n">
        <v>19.55759787</v>
      </c>
      <c r="Q23" s="18" t="s">
        <v>182</v>
      </c>
      <c r="R23" s="20" t="s">
        <v>182</v>
      </c>
      <c r="S23" s="18" t="s">
        <v>182</v>
      </c>
      <c r="T23" s="20" t="s">
        <v>182</v>
      </c>
      <c r="U23" s="18" t="s">
        <v>182</v>
      </c>
      <c r="V23" s="20" t="s">
        <v>182</v>
      </c>
      <c r="W23" s="18" t="n">
        <v>443.68039839</v>
      </c>
      <c r="X23" s="20" t="n">
        <v>5.62640363</v>
      </c>
    </row>
    <row r="24" spans="1:24">
      <c r="A24" s="15" t="s">
        <v>199</v>
      </c>
      <c r="B24" s="17" t="n">
        <v>6647</v>
      </c>
      <c r="C24" s="18">
        <f>(27.0/B24*100)</f>
        <v/>
      </c>
      <c r="D24" s="19" t="n">
        <v>6620</v>
      </c>
      <c r="E24" s="18" t="n">
        <v>535.38659377</v>
      </c>
      <c r="F24" s="20" t="n">
        <v>2.831123</v>
      </c>
      <c r="G24" s="18" t="n">
        <v>545.94104951</v>
      </c>
      <c r="H24" s="20" t="n">
        <v>14.7714197</v>
      </c>
      <c r="I24" s="18" t="n">
        <v>550.64367674</v>
      </c>
      <c r="J24" s="20" t="n">
        <v>15.69175562</v>
      </c>
      <c r="K24" s="18" t="n">
        <v>486.50535787</v>
      </c>
      <c r="L24" s="20" t="n">
        <v>25.22122365</v>
      </c>
      <c r="M24" s="18" t="n">
        <v>466.52015243</v>
      </c>
      <c r="N24" s="20" t="n">
        <v>21.2566184</v>
      </c>
      <c r="O24" s="18" t="n">
        <v>437.355754</v>
      </c>
      <c r="P24" s="20" t="n">
        <v>17.09724105</v>
      </c>
      <c r="Q24" s="18" t="s">
        <v>182</v>
      </c>
      <c r="R24" s="20" t="s">
        <v>182</v>
      </c>
      <c r="S24" s="18" t="s">
        <v>182</v>
      </c>
      <c r="T24" s="20" t="s">
        <v>182</v>
      </c>
      <c r="U24" s="18" t="s">
        <v>182</v>
      </c>
      <c r="V24" s="20" t="s">
        <v>182</v>
      </c>
      <c r="W24" s="18" t="n">
        <v>444.98780414</v>
      </c>
      <c r="X24" s="20" t="n">
        <v>11.9090622</v>
      </c>
    </row>
    <row r="25" spans="1:24">
      <c r="A25" s="15" t="s">
        <v>200</v>
      </c>
      <c r="B25" s="17" t="n">
        <v>5581</v>
      </c>
      <c r="C25" s="18">
        <f>(28.0/B25*100)</f>
        <v/>
      </c>
      <c r="D25" s="19" t="n">
        <v>5553</v>
      </c>
      <c r="E25" s="18" t="n">
        <v>528.10380429</v>
      </c>
      <c r="F25" s="20" t="n">
        <v>3.6134601</v>
      </c>
      <c r="G25" s="18" t="n">
        <v>520.74326533</v>
      </c>
      <c r="H25" s="20" t="n">
        <v>6.32984231</v>
      </c>
      <c r="I25" s="18" t="n">
        <v>494.98064397</v>
      </c>
      <c r="J25" s="20" t="n">
        <v>11.07386739</v>
      </c>
      <c r="K25" s="18" t="n">
        <v>503.67468882</v>
      </c>
      <c r="L25" s="20" t="n">
        <v>19.7427415</v>
      </c>
      <c r="M25" s="18" t="n">
        <v>517.82918453</v>
      </c>
      <c r="N25" s="20" t="n">
        <v>50.75124697</v>
      </c>
      <c r="O25" s="18" t="n">
        <v>392.05635972</v>
      </c>
      <c r="P25" s="20" t="n">
        <v>35.90323828</v>
      </c>
      <c r="Q25" s="18" t="s">
        <v>182</v>
      </c>
      <c r="R25" s="20" t="s">
        <v>182</v>
      </c>
      <c r="S25" s="18" t="s">
        <v>182</v>
      </c>
      <c r="T25" s="20" t="s">
        <v>182</v>
      </c>
      <c r="U25" s="18" t="s">
        <v>182</v>
      </c>
      <c r="V25" s="20" t="s">
        <v>182</v>
      </c>
      <c r="W25" s="18" t="n">
        <v>486.67160995</v>
      </c>
      <c r="X25" s="20" t="n">
        <v>20.86776209</v>
      </c>
    </row>
    <row r="26" spans="1:24">
      <c r="A26" s="15" t="s">
        <v>201</v>
      </c>
      <c r="B26" s="17" t="n">
        <v>4869</v>
      </c>
      <c r="C26" s="18">
        <f>(108.0/B26*100)</f>
        <v/>
      </c>
      <c r="D26" s="19" t="n">
        <v>4761</v>
      </c>
      <c r="E26" s="18" t="n">
        <v>496.31946772</v>
      </c>
      <c r="F26" s="20" t="n">
        <v>2.35199144</v>
      </c>
      <c r="G26" s="18" t="n">
        <v>474.0919657</v>
      </c>
      <c r="H26" s="20" t="n">
        <v>4.11650934</v>
      </c>
      <c r="I26" s="18" t="n">
        <v>451.19438784</v>
      </c>
      <c r="J26" s="20" t="n">
        <v>5.43082154</v>
      </c>
      <c r="K26" s="18" t="n">
        <v>445.74905829</v>
      </c>
      <c r="L26" s="20" t="n">
        <v>5.60903871</v>
      </c>
      <c r="M26" s="18" t="n">
        <v>449.46060348</v>
      </c>
      <c r="N26" s="20" t="n">
        <v>8.03916235</v>
      </c>
      <c r="O26" s="18" t="s">
        <v>182</v>
      </c>
      <c r="P26" s="20" t="s">
        <v>182</v>
      </c>
      <c r="Q26" s="18" t="s">
        <v>182</v>
      </c>
      <c r="R26" s="20" t="s">
        <v>182</v>
      </c>
      <c r="S26" s="18" t="s">
        <v>182</v>
      </c>
      <c r="T26" s="20" t="s">
        <v>182</v>
      </c>
      <c r="U26" s="18" t="s">
        <v>182</v>
      </c>
      <c r="V26" s="20" t="s">
        <v>182</v>
      </c>
      <c r="W26" s="18" t="n">
        <v>436.81826362</v>
      </c>
      <c r="X26" s="20" t="n">
        <v>10.69232023</v>
      </c>
    </row>
    <row r="27" spans="1:24">
      <c r="A27" s="15" t="s">
        <v>202</v>
      </c>
      <c r="B27" s="17" t="n">
        <v>5299</v>
      </c>
      <c r="C27" s="18">
        <f>(207.0/B27*100)</f>
        <v/>
      </c>
      <c r="D27" s="19" t="n">
        <v>5092</v>
      </c>
      <c r="E27" s="18" t="n">
        <v>508.24807136</v>
      </c>
      <c r="F27" s="20" t="n">
        <v>2.08655978</v>
      </c>
      <c r="G27" s="18" t="n">
        <v>499.39947918</v>
      </c>
      <c r="H27" s="20" t="n">
        <v>3.26242731</v>
      </c>
      <c r="I27" s="18" t="n">
        <v>473.6783522</v>
      </c>
      <c r="J27" s="20" t="n">
        <v>4.34528814</v>
      </c>
      <c r="K27" s="18" t="n">
        <v>453.34258293</v>
      </c>
      <c r="L27" s="20" t="n">
        <v>6.54879601</v>
      </c>
      <c r="M27" s="18" t="n">
        <v>416.23774694</v>
      </c>
      <c r="N27" s="20" t="n">
        <v>8.42710887</v>
      </c>
      <c r="O27" s="18" t="n">
        <v>433.74807221</v>
      </c>
      <c r="P27" s="20" t="n">
        <v>14.3856779</v>
      </c>
      <c r="Q27" s="18" t="s">
        <v>182</v>
      </c>
      <c r="R27" s="20" t="s">
        <v>182</v>
      </c>
      <c r="S27" s="18" t="s">
        <v>182</v>
      </c>
      <c r="T27" s="20" t="s">
        <v>182</v>
      </c>
      <c r="U27" s="18" t="s">
        <v>182</v>
      </c>
      <c r="V27" s="20" t="s">
        <v>182</v>
      </c>
      <c r="W27" s="18" t="n">
        <v>425.53550606</v>
      </c>
      <c r="X27" s="20" t="n">
        <v>4.0110818</v>
      </c>
    </row>
    <row r="28" spans="1:24">
      <c r="A28" s="15" t="s">
        <v>203</v>
      </c>
      <c r="B28" s="17" t="n">
        <v>7568</v>
      </c>
      <c r="C28" s="18">
        <f>(141.0/B28*100)</f>
        <v/>
      </c>
      <c r="D28" s="19" t="n">
        <v>7427</v>
      </c>
      <c r="E28" s="18" t="n">
        <v>409.65158555</v>
      </c>
      <c r="F28" s="20" t="n">
        <v>2.56151635</v>
      </c>
      <c r="G28" s="18" t="n">
        <v>417.80963777</v>
      </c>
      <c r="H28" s="20" t="n">
        <v>3.68561366</v>
      </c>
      <c r="I28" s="18" t="n">
        <v>414.99238484</v>
      </c>
      <c r="J28" s="20" t="n">
        <v>3.51159989</v>
      </c>
      <c r="K28" s="18" t="n">
        <v>406.75234731</v>
      </c>
      <c r="L28" s="20" t="n">
        <v>4.54365421</v>
      </c>
      <c r="M28" s="18" t="n">
        <v>406.33693201</v>
      </c>
      <c r="N28" s="20" t="n">
        <v>8.40998248</v>
      </c>
      <c r="O28" s="18" t="n">
        <v>331.61953229</v>
      </c>
      <c r="P28" s="20" t="n">
        <v>9.41278149</v>
      </c>
      <c r="Q28" s="18" t="s">
        <v>182</v>
      </c>
      <c r="R28" s="20" t="s">
        <v>182</v>
      </c>
      <c r="S28" s="18" t="s">
        <v>182</v>
      </c>
      <c r="T28" s="20" t="s">
        <v>182</v>
      </c>
      <c r="U28" s="18" t="s">
        <v>182</v>
      </c>
      <c r="V28" s="20" t="s">
        <v>182</v>
      </c>
      <c r="W28" s="18" t="n">
        <v>371.90899757</v>
      </c>
      <c r="X28" s="20" t="n">
        <v>7.67659287</v>
      </c>
    </row>
    <row r="29" spans="1:24">
      <c r="A29" s="15" t="s">
        <v>204</v>
      </c>
      <c r="B29" s="17" t="n">
        <v>5385</v>
      </c>
      <c r="C29" s="18">
        <f>(37.0/B29*100)</f>
        <v/>
      </c>
      <c r="D29" s="19" t="n">
        <v>5348</v>
      </c>
      <c r="E29" s="18" t="n">
        <v>522.73604957</v>
      </c>
      <c r="F29" s="20" t="n">
        <v>3.101822</v>
      </c>
      <c r="G29" s="18" t="n">
        <v>536.5228171700001</v>
      </c>
      <c r="H29" s="20" t="n">
        <v>2.92962724</v>
      </c>
      <c r="I29" s="18" t="n">
        <v>512.9569495</v>
      </c>
      <c r="J29" s="20" t="n">
        <v>3.51674576</v>
      </c>
      <c r="K29" s="18" t="n">
        <v>489.82039759</v>
      </c>
      <c r="L29" s="20" t="n">
        <v>6.77530268</v>
      </c>
      <c r="M29" s="18" t="n">
        <v>467.64436953</v>
      </c>
      <c r="N29" s="20" t="n">
        <v>7.95082853</v>
      </c>
      <c r="O29" s="18" t="n">
        <v>388.67614524</v>
      </c>
      <c r="P29" s="20" t="n">
        <v>42.43001082</v>
      </c>
      <c r="Q29" s="18" t="s">
        <v>182</v>
      </c>
      <c r="R29" s="20" t="s">
        <v>182</v>
      </c>
      <c r="S29" s="18" t="n">
        <v>335.3902018</v>
      </c>
      <c r="T29" s="20" t="n">
        <v>12.1685767</v>
      </c>
      <c r="U29" s="18" t="s">
        <v>182</v>
      </c>
      <c r="V29" s="20" t="s">
        <v>182</v>
      </c>
      <c r="W29" s="18" t="n">
        <v>433.94787145</v>
      </c>
      <c r="X29" s="20" t="n">
        <v>12.60869181</v>
      </c>
    </row>
    <row r="30" spans="1:24">
      <c r="A30" s="15" t="s">
        <v>205</v>
      </c>
      <c r="B30" s="17" t="n">
        <v>4520</v>
      </c>
      <c r="C30" s="18">
        <f>(618.0/B30*100)</f>
        <v/>
      </c>
      <c r="D30" s="19" t="n">
        <v>3902</v>
      </c>
      <c r="E30" s="18" t="n">
        <v>508.47936774</v>
      </c>
      <c r="F30" s="20" t="n">
        <v>4.04336826</v>
      </c>
      <c r="G30" s="18" t="n">
        <v>518.80751796</v>
      </c>
      <c r="H30" s="20" t="n">
        <v>3.55482334</v>
      </c>
      <c r="I30" s="18" t="n">
        <v>498.50826609</v>
      </c>
      <c r="J30" s="20" t="n">
        <v>3.66961481</v>
      </c>
      <c r="K30" s="18" t="n">
        <v>477.46915196</v>
      </c>
      <c r="L30" s="20" t="n">
        <v>5.21599457</v>
      </c>
      <c r="M30" s="18" t="n">
        <v>464.22437306</v>
      </c>
      <c r="N30" s="20" t="n">
        <v>7.06553879</v>
      </c>
      <c r="O30" s="18" t="n">
        <v>416.62079913</v>
      </c>
      <c r="P30" s="20" t="n">
        <v>23.35845308</v>
      </c>
      <c r="Q30" s="18" t="s">
        <v>182</v>
      </c>
      <c r="R30" s="20" t="s">
        <v>182</v>
      </c>
      <c r="S30" s="18" t="s">
        <v>182</v>
      </c>
      <c r="T30" s="20" t="s">
        <v>182</v>
      </c>
      <c r="U30" s="18" t="s">
        <v>182</v>
      </c>
      <c r="V30" s="20" t="s">
        <v>182</v>
      </c>
      <c r="W30" s="18" t="n">
        <v>432.90341819</v>
      </c>
      <c r="X30" s="20" t="n">
        <v>6.69257595</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(18.0/B32*100)</f>
        <v/>
      </c>
      <c r="D32" s="19" t="n">
        <v>4460</v>
      </c>
      <c r="E32" s="18" t="n">
        <v>518.62498863</v>
      </c>
      <c r="F32" s="20" t="n">
        <v>2.44132662</v>
      </c>
      <c r="G32" s="18" t="n">
        <v>494.35689173</v>
      </c>
      <c r="H32" s="20" t="n">
        <v>4.40261901</v>
      </c>
      <c r="I32" s="18" t="n">
        <v>468.79801595</v>
      </c>
      <c r="J32" s="20" t="n">
        <v>5.66886977</v>
      </c>
      <c r="K32" s="18" t="n">
        <v>443.51985637</v>
      </c>
      <c r="L32" s="20" t="n">
        <v>6.46709758</v>
      </c>
      <c r="M32" s="18" t="n">
        <v>447.3839472</v>
      </c>
      <c r="N32" s="20" t="n">
        <v>8.13164143</v>
      </c>
      <c r="O32" s="18" t="n">
        <v>459.37468581</v>
      </c>
      <c r="P32" s="20" t="n">
        <v>28.13902873</v>
      </c>
      <c r="Q32" s="18" t="s">
        <v>182</v>
      </c>
      <c r="R32" s="20" t="s">
        <v>182</v>
      </c>
      <c r="S32" s="18" t="s">
        <v>182</v>
      </c>
      <c r="T32" s="20" t="s">
        <v>182</v>
      </c>
      <c r="U32" s="18" t="s">
        <v>182</v>
      </c>
      <c r="V32" s="20" t="s">
        <v>182</v>
      </c>
      <c r="W32" s="18" t="n">
        <v>423.38456304</v>
      </c>
      <c r="X32" s="20" t="n">
        <v>10.58100283</v>
      </c>
    </row>
    <row r="33" spans="1:24">
      <c r="A33" s="15" t="s">
        <v>208</v>
      </c>
      <c r="B33" s="17" t="n">
        <v>7325</v>
      </c>
      <c r="C33" s="18">
        <f>(254.0/B33*100)</f>
        <v/>
      </c>
      <c r="D33" s="19" t="n">
        <v>7071</v>
      </c>
      <c r="E33" s="18" t="n">
        <v>510.94981821</v>
      </c>
      <c r="F33" s="20" t="n">
        <v>2.86336511</v>
      </c>
      <c r="G33" s="18" t="n">
        <v>489.02935348</v>
      </c>
      <c r="H33" s="20" t="n">
        <v>3.84844641</v>
      </c>
      <c r="I33" s="18" t="n">
        <v>465.05724544</v>
      </c>
      <c r="J33" s="20" t="n">
        <v>5.41739894</v>
      </c>
      <c r="K33" s="18" t="n">
        <v>451.07072319</v>
      </c>
      <c r="L33" s="20" t="n">
        <v>6.41233626</v>
      </c>
      <c r="M33" s="18" t="n">
        <v>438.40716188</v>
      </c>
      <c r="N33" s="20" t="n">
        <v>10.099529</v>
      </c>
      <c r="O33" s="18" t="n">
        <v>385.2957023</v>
      </c>
      <c r="P33" s="20" t="n">
        <v>29.52119482</v>
      </c>
      <c r="Q33" s="18" t="s">
        <v>182</v>
      </c>
      <c r="R33" s="20" t="s">
        <v>182</v>
      </c>
      <c r="S33" s="18" t="s">
        <v>182</v>
      </c>
      <c r="T33" s="20" t="s">
        <v>182</v>
      </c>
      <c r="U33" s="18" t="s">
        <v>182</v>
      </c>
      <c r="V33" s="20" t="s">
        <v>182</v>
      </c>
      <c r="W33" s="18" t="n">
        <v>421.48643683</v>
      </c>
      <c r="X33" s="20" t="n">
        <v>9.230872079999999</v>
      </c>
    </row>
    <row r="34" spans="1:24">
      <c r="A34" s="15" t="s">
        <v>209</v>
      </c>
      <c r="B34" s="17" t="n">
        <v>6350</v>
      </c>
      <c r="C34" s="18">
        <f>(94.0/B34*100)</f>
        <v/>
      </c>
      <c r="D34" s="19" t="n">
        <v>6256</v>
      </c>
      <c r="E34" s="18" t="n">
        <v>496.26498152</v>
      </c>
      <c r="F34" s="20" t="n">
        <v>2.81845431</v>
      </c>
      <c r="G34" s="18" t="n">
        <v>484.62938311</v>
      </c>
      <c r="H34" s="20" t="n">
        <v>4.07024325</v>
      </c>
      <c r="I34" s="18" t="n">
        <v>472.10165399</v>
      </c>
      <c r="J34" s="20" t="n">
        <v>5.36441359</v>
      </c>
      <c r="K34" s="18" t="n">
        <v>461.622272</v>
      </c>
      <c r="L34" s="20" t="n">
        <v>7.07439705</v>
      </c>
      <c r="M34" s="18" t="n">
        <v>434.44243342</v>
      </c>
      <c r="N34" s="20" t="n">
        <v>6.03661365</v>
      </c>
      <c r="O34" s="18" t="n">
        <v>379.07328183</v>
      </c>
      <c r="P34" s="20" t="n">
        <v>14.0777645</v>
      </c>
      <c r="Q34" s="18" t="s">
        <v>182</v>
      </c>
      <c r="R34" s="20" t="s">
        <v>182</v>
      </c>
      <c r="S34" s="18" t="n">
        <v>336.51078337</v>
      </c>
      <c r="T34" s="20" t="n">
        <v>12.24828707</v>
      </c>
      <c r="U34" s="18" t="s">
        <v>182</v>
      </c>
      <c r="V34" s="20" t="s">
        <v>182</v>
      </c>
      <c r="W34" s="18" t="n">
        <v>402.63162139</v>
      </c>
      <c r="X34" s="20" t="n">
        <v>8.818581699999999</v>
      </c>
    </row>
    <row r="35" spans="1:24">
      <c r="A35" s="15" t="s">
        <v>210</v>
      </c>
      <c r="B35" s="17" t="n">
        <v>6406</v>
      </c>
      <c r="C35" s="18">
        <f>(85.0/B35*100)</f>
        <v/>
      </c>
      <c r="D35" s="19" t="n">
        <v>6321</v>
      </c>
      <c r="E35" s="18" t="n">
        <v>526.19853434</v>
      </c>
      <c r="F35" s="20" t="n">
        <v>1.95241925</v>
      </c>
      <c r="G35" s="18" t="n">
        <v>509.97692993</v>
      </c>
      <c r="H35" s="20" t="n">
        <v>3.72959175</v>
      </c>
      <c r="I35" s="18" t="n">
        <v>497.29329678</v>
      </c>
      <c r="J35" s="20" t="n">
        <v>4.01854515</v>
      </c>
      <c r="K35" s="18" t="n">
        <v>463.54665035</v>
      </c>
      <c r="L35" s="20" t="n">
        <v>5.80460831</v>
      </c>
      <c r="M35" s="18" t="n">
        <v>454.07182391</v>
      </c>
      <c r="N35" s="20" t="n">
        <v>11.32852717</v>
      </c>
      <c r="O35" s="18" t="n">
        <v>456.28947541</v>
      </c>
      <c r="P35" s="20" t="n">
        <v>18.93491365</v>
      </c>
      <c r="Q35" s="18" t="s">
        <v>182</v>
      </c>
      <c r="R35" s="20" t="s">
        <v>182</v>
      </c>
      <c r="S35" s="18" t="n">
        <v>349.78970242</v>
      </c>
      <c r="T35" s="20" t="n">
        <v>6.90672373</v>
      </c>
      <c r="U35" s="18" t="s">
        <v>182</v>
      </c>
      <c r="V35" s="20" t="s">
        <v>182</v>
      </c>
      <c r="W35" s="18" t="n">
        <v>447.53718733</v>
      </c>
      <c r="X35" s="20" t="n">
        <v>6.46923962</v>
      </c>
    </row>
    <row r="36" spans="1:24">
      <c r="A36" s="15" t="s">
        <v>211</v>
      </c>
      <c r="B36" s="17" t="n">
        <v>6736</v>
      </c>
      <c r="C36" s="18">
        <f>(67.0/B36*100)</f>
        <v/>
      </c>
      <c r="D36" s="19" t="n">
        <v>6669</v>
      </c>
      <c r="E36" s="18" t="n">
        <v>491.66929656</v>
      </c>
      <c r="F36" s="20" t="n">
        <v>2.56035022</v>
      </c>
      <c r="G36" s="18" t="n">
        <v>488.75883078</v>
      </c>
      <c r="H36" s="20" t="n">
        <v>4.25338927</v>
      </c>
      <c r="I36" s="18" t="n">
        <v>490.96326126</v>
      </c>
      <c r="J36" s="20" t="n">
        <v>3.94449704</v>
      </c>
      <c r="K36" s="18" t="n">
        <v>475.85543331</v>
      </c>
      <c r="L36" s="20" t="n">
        <v>5.9331704</v>
      </c>
      <c r="M36" s="18" t="n">
        <v>451.11645128</v>
      </c>
      <c r="N36" s="20" t="n">
        <v>11.85241436</v>
      </c>
      <c r="O36" s="18" t="n">
        <v>415.69116087</v>
      </c>
      <c r="P36" s="20" t="n">
        <v>19.29217902</v>
      </c>
      <c r="Q36" s="18" t="s">
        <v>182</v>
      </c>
      <c r="R36" s="20" t="s">
        <v>182</v>
      </c>
      <c r="S36" s="18" t="s">
        <v>182</v>
      </c>
      <c r="T36" s="20" t="s">
        <v>182</v>
      </c>
      <c r="U36" s="18" t="s">
        <v>182</v>
      </c>
      <c r="V36" s="20" t="s">
        <v>182</v>
      </c>
      <c r="W36" s="18" t="n">
        <v>435.82128227</v>
      </c>
      <c r="X36" s="20" t="n">
        <v>6.80060931</v>
      </c>
    </row>
    <row r="37" spans="1:24">
      <c r="A37" s="15" t="s">
        <v>212</v>
      </c>
      <c r="B37" s="17" t="n">
        <v>5458</v>
      </c>
      <c r="C37" s="18">
        <f>(306.0/B37*100)</f>
        <v/>
      </c>
      <c r="D37" s="19" t="n">
        <v>5152</v>
      </c>
      <c r="E37" s="18" t="n">
        <v>514.41065141</v>
      </c>
      <c r="F37" s="20" t="n">
        <v>3.47951531</v>
      </c>
      <c r="G37" s="18" t="n">
        <v>502.17906724</v>
      </c>
      <c r="H37" s="20" t="n">
        <v>4.29622256</v>
      </c>
      <c r="I37" s="18" t="n">
        <v>497.60645589</v>
      </c>
      <c r="J37" s="20" t="n">
        <v>6.04722324</v>
      </c>
      <c r="K37" s="18" t="n">
        <v>488.11071434</v>
      </c>
      <c r="L37" s="20" t="n">
        <v>4.99784866</v>
      </c>
      <c r="M37" s="18" t="n">
        <v>475.15622434</v>
      </c>
      <c r="N37" s="20" t="n">
        <v>7.1760323</v>
      </c>
      <c r="O37" s="18" t="n">
        <v>389.21190398</v>
      </c>
      <c r="P37" s="20" t="n">
        <v>22.35314496</v>
      </c>
      <c r="Q37" s="18" t="s">
        <v>182</v>
      </c>
      <c r="R37" s="20" t="s">
        <v>182</v>
      </c>
      <c r="S37" s="18" t="s">
        <v>182</v>
      </c>
      <c r="T37" s="20" t="s">
        <v>182</v>
      </c>
      <c r="U37" s="18" t="s">
        <v>182</v>
      </c>
      <c r="V37" s="20" t="s">
        <v>182</v>
      </c>
      <c r="W37" s="18" t="n">
        <v>426.50333474</v>
      </c>
      <c r="X37" s="20" t="n">
        <v>5.48293552</v>
      </c>
    </row>
    <row r="38" spans="1:24">
      <c r="A38" s="15" t="s">
        <v>213</v>
      </c>
      <c r="B38" s="17" t="n">
        <v>5860</v>
      </c>
      <c r="C38" s="18">
        <f>(75.0/B38*100)</f>
        <v/>
      </c>
      <c r="D38" s="19" t="n">
        <v>5785</v>
      </c>
      <c r="E38" s="18" t="n">
        <v>533.98178935</v>
      </c>
      <c r="F38" s="20" t="n">
        <v>2.88515263</v>
      </c>
      <c r="G38" s="18" t="n">
        <v>531.86306158</v>
      </c>
      <c r="H38" s="20" t="n">
        <v>4.36211102</v>
      </c>
      <c r="I38" s="18" t="n">
        <v>499.56053641</v>
      </c>
      <c r="J38" s="20" t="n">
        <v>6.46478116</v>
      </c>
      <c r="K38" s="18" t="n">
        <v>473.90090549</v>
      </c>
      <c r="L38" s="20" t="n">
        <v>8.65352876</v>
      </c>
      <c r="M38" s="18" t="n">
        <v>470.67455144</v>
      </c>
      <c r="N38" s="20" t="n">
        <v>11.48434171</v>
      </c>
      <c r="O38" s="18" t="n">
        <v>423.77334755</v>
      </c>
      <c r="P38" s="20" t="n">
        <v>19.6152984</v>
      </c>
      <c r="Q38" s="18" t="s">
        <v>182</v>
      </c>
      <c r="R38" s="20" t="s">
        <v>182</v>
      </c>
      <c r="S38" s="18" t="s">
        <v>182</v>
      </c>
      <c r="T38" s="20" t="s">
        <v>182</v>
      </c>
      <c r="U38" s="18" t="s">
        <v>182</v>
      </c>
      <c r="V38" s="20" t="s">
        <v>182</v>
      </c>
      <c r="W38" s="18" t="n">
        <v>462.94899259</v>
      </c>
      <c r="X38" s="20" t="n">
        <v>6.59107399</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(5681.0/B40*100)</f>
        <v/>
      </c>
      <c r="D40" s="19" t="n">
        <v>8476</v>
      </c>
      <c r="E40" s="18" t="n">
        <v>496.68642169</v>
      </c>
      <c r="F40" s="20" t="n">
        <v>4.43763044</v>
      </c>
      <c r="G40" s="18" t="n">
        <v>515.75563992</v>
      </c>
      <c r="H40" s="20" t="n">
        <v>3.98729293</v>
      </c>
      <c r="I40" s="18" t="n">
        <v>504.03792024</v>
      </c>
      <c r="J40" s="20" t="n">
        <v>3.97384092</v>
      </c>
      <c r="K40" s="18" t="n">
        <v>477.01582944</v>
      </c>
      <c r="L40" s="20" t="n">
        <v>5.1769264</v>
      </c>
      <c r="M40" s="18" t="n">
        <v>451.96178149</v>
      </c>
      <c r="N40" s="20" t="n">
        <v>8.971900959999999</v>
      </c>
      <c r="O40" s="18" t="n">
        <v>408.69474018</v>
      </c>
      <c r="P40" s="20" t="n">
        <v>29.40753755</v>
      </c>
      <c r="Q40" s="18" t="s">
        <v>182</v>
      </c>
      <c r="R40" s="20" t="s">
        <v>182</v>
      </c>
      <c r="S40" s="18" t="n">
        <v>491.16464222</v>
      </c>
      <c r="T40" s="20" t="n">
        <v>2.5540442</v>
      </c>
      <c r="U40" s="18" t="s">
        <v>182</v>
      </c>
      <c r="V40" s="20" t="s">
        <v>182</v>
      </c>
      <c r="W40" s="18" t="n">
        <v>408.39779552</v>
      </c>
      <c r="X40" s="20" t="n">
        <v>6.7458826</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(2873.0/B46*100)</f>
        <v/>
      </c>
      <c r="D46" s="19" t="n">
        <v>20268</v>
      </c>
      <c r="E46" s="18" t="n">
        <v>401.37666631</v>
      </c>
      <c r="F46" s="20" t="n">
        <v>3.42842342</v>
      </c>
      <c r="G46" s="18" t="n">
        <v>383.05030528</v>
      </c>
      <c r="H46" s="20" t="n">
        <v>5.77976403</v>
      </c>
      <c r="I46" s="18" t="n">
        <v>391.82506266</v>
      </c>
      <c r="J46" s="20" t="n">
        <v>6.80695174</v>
      </c>
      <c r="K46" s="18" t="n">
        <v>370.50355043</v>
      </c>
      <c r="L46" s="20" t="n">
        <v>7.59338955</v>
      </c>
      <c r="M46" s="18" t="n">
        <v>355.13652442</v>
      </c>
      <c r="N46" s="20" t="n">
        <v>9.39181531</v>
      </c>
      <c r="O46" s="18" t="n">
        <v>284.46388749</v>
      </c>
      <c r="P46" s="20" t="n">
        <v>12.06045404</v>
      </c>
      <c r="Q46" s="18" t="s">
        <v>182</v>
      </c>
      <c r="R46" s="20" t="s">
        <v>182</v>
      </c>
      <c r="S46" s="18" t="s">
        <v>182</v>
      </c>
      <c r="T46" s="20" t="s">
        <v>182</v>
      </c>
      <c r="U46" s="18" t="s">
        <v>182</v>
      </c>
      <c r="V46" s="20" t="s">
        <v>182</v>
      </c>
      <c r="W46" s="18" t="n">
        <v>358.16782579</v>
      </c>
      <c r="X46" s="20" t="n">
        <v>3.91276919</v>
      </c>
    </row>
    <row r="47" spans="1:24">
      <c r="A47" s="15" t="s">
        <v>222</v>
      </c>
      <c r="B47" s="17" t="n">
        <v>5928</v>
      </c>
      <c r="C47" s="18">
        <f>(197.0/B47*100)</f>
        <v/>
      </c>
      <c r="D47" s="19" t="n">
        <v>5731</v>
      </c>
      <c r="E47" s="18" t="n">
        <v>479.37766235</v>
      </c>
      <c r="F47" s="20" t="n">
        <v>4.27485976</v>
      </c>
      <c r="G47" s="18" t="n">
        <v>446.39810188</v>
      </c>
      <c r="H47" s="20" t="n">
        <v>5.13931045</v>
      </c>
      <c r="I47" s="18" t="n">
        <v>435.52643711</v>
      </c>
      <c r="J47" s="20" t="n">
        <v>5.06853636</v>
      </c>
      <c r="K47" s="18" t="n">
        <v>411.74833205</v>
      </c>
      <c r="L47" s="20" t="n">
        <v>5.39103785</v>
      </c>
      <c r="M47" s="18" t="n">
        <v>410.41831659</v>
      </c>
      <c r="N47" s="20" t="n">
        <v>6.45335994</v>
      </c>
      <c r="O47" s="18" t="n">
        <v>351.05817057</v>
      </c>
      <c r="P47" s="20" t="n">
        <v>12.61946813</v>
      </c>
      <c r="Q47" s="18" t="s">
        <v>182</v>
      </c>
      <c r="R47" s="20" t="s">
        <v>182</v>
      </c>
      <c r="S47" s="18" t="s">
        <v>182</v>
      </c>
      <c r="T47" s="20" t="s">
        <v>182</v>
      </c>
      <c r="U47" s="18" t="s">
        <v>182</v>
      </c>
      <c r="V47" s="20" t="s">
        <v>182</v>
      </c>
      <c r="W47" s="18" t="n">
        <v>388.64581276</v>
      </c>
      <c r="X47" s="20" t="n">
        <v>5.1157723</v>
      </c>
    </row>
    <row r="48" spans="1:24">
      <c r="A48" s="15" t="s">
        <v>223</v>
      </c>
      <c r="B48" s="17" t="n">
        <v>9841</v>
      </c>
      <c r="C48" s="18">
        <f>(19.0/B48*100)</f>
        <v/>
      </c>
      <c r="D48" s="19" t="n">
        <v>9822</v>
      </c>
      <c r="E48" s="18" t="n">
        <v>541.25886069</v>
      </c>
      <c r="F48" s="20" t="n">
        <v>4.36095843</v>
      </c>
      <c r="G48" s="18" t="n">
        <v>523.48288896</v>
      </c>
      <c r="H48" s="20" t="n">
        <v>10.9111682</v>
      </c>
      <c r="I48" s="18" t="n">
        <v>503.98505894</v>
      </c>
      <c r="J48" s="20" t="n">
        <v>12.73516643</v>
      </c>
      <c r="K48" s="18" t="n">
        <v>464.31272264</v>
      </c>
      <c r="L48" s="20" t="n">
        <v>14.94637759</v>
      </c>
      <c r="M48" s="18" t="n">
        <v>452.28417706</v>
      </c>
      <c r="N48" s="20" t="n">
        <v>15.33871668</v>
      </c>
      <c r="O48" s="18" t="n">
        <v>379.37826934</v>
      </c>
      <c r="P48" s="20" t="n">
        <v>11.07715242</v>
      </c>
      <c r="Q48" s="18" t="s">
        <v>182</v>
      </c>
      <c r="R48" s="20" t="s">
        <v>182</v>
      </c>
      <c r="S48" s="18" t="s">
        <v>182</v>
      </c>
      <c r="T48" s="20" t="s">
        <v>182</v>
      </c>
      <c r="U48" s="18" t="s">
        <v>182</v>
      </c>
      <c r="V48" s="20" t="s">
        <v>182</v>
      </c>
      <c r="W48" s="18" t="n">
        <v>469.91798859</v>
      </c>
      <c r="X48" s="20" t="n">
        <v>20.59197778</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(1173.0/B50*100)</f>
        <v/>
      </c>
      <c r="D50" s="19" t="n">
        <v>10622</v>
      </c>
      <c r="E50" s="18" t="n">
        <v>406.02841688</v>
      </c>
      <c r="F50" s="20" t="n">
        <v>2.77834897</v>
      </c>
      <c r="G50" s="18" t="n">
        <v>399.39246809</v>
      </c>
      <c r="H50" s="20" t="n">
        <v>3.12340147</v>
      </c>
      <c r="I50" s="18" t="n">
        <v>391.01574082</v>
      </c>
      <c r="J50" s="20" t="n">
        <v>3.33934209</v>
      </c>
      <c r="K50" s="18" t="n">
        <v>373.27508015</v>
      </c>
      <c r="L50" s="20" t="n">
        <v>3.85799206</v>
      </c>
      <c r="M50" s="18" t="n">
        <v>376.09951791</v>
      </c>
      <c r="N50" s="20" t="n">
        <v>9.665306449999999</v>
      </c>
      <c r="O50" s="18" t="n">
        <v>309.38214635</v>
      </c>
      <c r="P50" s="20" t="n">
        <v>11.65830352</v>
      </c>
      <c r="Q50" s="18" t="s">
        <v>182</v>
      </c>
      <c r="R50" s="20" t="s">
        <v>182</v>
      </c>
      <c r="S50" s="18" t="s">
        <v>182</v>
      </c>
      <c r="T50" s="20" t="s">
        <v>182</v>
      </c>
      <c r="U50" s="18" t="s">
        <v>182</v>
      </c>
      <c r="V50" s="20" t="s">
        <v>182</v>
      </c>
      <c r="W50" s="18" t="n">
        <v>363.6752294</v>
      </c>
      <c r="X50" s="20" t="n">
        <v>7.35288443</v>
      </c>
    </row>
    <row r="51" spans="1:24">
      <c r="A51" s="15" t="s">
        <v>226</v>
      </c>
      <c r="B51" s="17" t="n">
        <v>6866</v>
      </c>
      <c r="C51" s="18">
        <f>(116.0/B51*100)</f>
        <v/>
      </c>
      <c r="D51" s="19" t="n">
        <v>6750</v>
      </c>
      <c r="E51" s="18" t="n">
        <v>408.07225764</v>
      </c>
      <c r="F51" s="20" t="n">
        <v>3.22519882</v>
      </c>
      <c r="G51" s="18" t="n">
        <v>412.52111751</v>
      </c>
      <c r="H51" s="20" t="n">
        <v>4.4087412</v>
      </c>
      <c r="I51" s="18" t="n">
        <v>405.46031998</v>
      </c>
      <c r="J51" s="20" t="n">
        <v>4.63731436</v>
      </c>
      <c r="K51" s="18" t="n">
        <v>399.44356778</v>
      </c>
      <c r="L51" s="20" t="n">
        <v>6.52547792</v>
      </c>
      <c r="M51" s="18" t="n">
        <v>383.62278971</v>
      </c>
      <c r="N51" s="20" t="n">
        <v>7.1608937</v>
      </c>
      <c r="O51" s="18" t="n">
        <v>338.45012167</v>
      </c>
      <c r="P51" s="20" t="n">
        <v>17.18682088</v>
      </c>
      <c r="Q51" s="18" t="s">
        <v>182</v>
      </c>
      <c r="R51" s="20" t="s">
        <v>182</v>
      </c>
      <c r="S51" s="18" t="n">
        <v>380.5422133</v>
      </c>
      <c r="T51" s="20" t="n">
        <v>4.31283207</v>
      </c>
      <c r="U51" s="18" t="s">
        <v>182</v>
      </c>
      <c r="V51" s="20" t="s">
        <v>182</v>
      </c>
      <c r="W51" s="18" t="n">
        <v>380.59720207</v>
      </c>
      <c r="X51" s="20" t="n">
        <v>4.96988977</v>
      </c>
    </row>
    <row r="52" spans="1:24">
      <c r="A52" s="15" t="s">
        <v>227</v>
      </c>
      <c r="B52" s="17" t="n">
        <v>5809</v>
      </c>
      <c r="C52" s="18">
        <f>(120.0/B52*100)</f>
        <v/>
      </c>
      <c r="D52" s="19" t="n">
        <v>5689</v>
      </c>
      <c r="E52" s="18" t="n">
        <v>478.03665966</v>
      </c>
      <c r="F52" s="20" t="n">
        <v>3.04973526</v>
      </c>
      <c r="G52" s="18" t="n">
        <v>460.54819943</v>
      </c>
      <c r="H52" s="20" t="n">
        <v>4.42731513</v>
      </c>
      <c r="I52" s="18" t="n">
        <v>438.12701202</v>
      </c>
      <c r="J52" s="20" t="n">
        <v>6.35590654</v>
      </c>
      <c r="K52" s="18" t="n">
        <v>429.28686888</v>
      </c>
      <c r="L52" s="20" t="n">
        <v>8.005982660000001</v>
      </c>
      <c r="M52" s="18" t="n">
        <v>430.3406072</v>
      </c>
      <c r="N52" s="20" t="n">
        <v>8.012329149999999</v>
      </c>
      <c r="O52" s="18" t="n">
        <v>376.4202098</v>
      </c>
      <c r="P52" s="20" t="n">
        <v>22.91895151</v>
      </c>
      <c r="Q52" s="18" t="s">
        <v>182</v>
      </c>
      <c r="R52" s="20" t="s">
        <v>182</v>
      </c>
      <c r="S52" s="18" t="s">
        <v>182</v>
      </c>
      <c r="T52" s="20" t="s">
        <v>182</v>
      </c>
      <c r="U52" s="18" t="s">
        <v>182</v>
      </c>
      <c r="V52" s="20" t="s">
        <v>182</v>
      </c>
      <c r="W52" s="18" t="n">
        <v>392.80837242</v>
      </c>
      <c r="X52" s="20" t="n">
        <v>7.19914988</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(509.0/B54*100)</f>
        <v/>
      </c>
      <c r="D54" s="19" t="n">
        <v>4231</v>
      </c>
      <c r="E54" s="18" t="n">
        <v>345.21805295</v>
      </c>
      <c r="F54" s="20" t="n">
        <v>3.93954622</v>
      </c>
      <c r="G54" s="18" t="n">
        <v>338.82594544</v>
      </c>
      <c r="H54" s="20" t="n">
        <v>4.70836713</v>
      </c>
      <c r="I54" s="18" t="n">
        <v>343.85632835</v>
      </c>
      <c r="J54" s="20" t="n">
        <v>5.10297721</v>
      </c>
      <c r="K54" s="18" t="n">
        <v>324.21928463</v>
      </c>
      <c r="L54" s="20" t="n">
        <v>5.27500272</v>
      </c>
      <c r="M54" s="18" t="n">
        <v>317.41427486</v>
      </c>
      <c r="N54" s="20" t="n">
        <v>6.07814687</v>
      </c>
      <c r="O54" s="18" t="n">
        <v>287.6604697</v>
      </c>
      <c r="P54" s="20" t="n">
        <v>9.120625710000001</v>
      </c>
      <c r="Q54" s="18" t="s">
        <v>182</v>
      </c>
      <c r="R54" s="20" t="s">
        <v>182</v>
      </c>
      <c r="S54" s="18" t="s">
        <v>182</v>
      </c>
      <c r="T54" s="20" t="s">
        <v>182</v>
      </c>
      <c r="U54" s="18" t="s">
        <v>182</v>
      </c>
      <c r="V54" s="20" t="s">
        <v>182</v>
      </c>
      <c r="W54" s="18" t="n">
        <v>289.75283168</v>
      </c>
      <c r="X54" s="20" t="n">
        <v>4.50048352</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(80.0/B56*100)</f>
        <v/>
      </c>
      <c r="D56" s="19" t="n">
        <v>5279</v>
      </c>
      <c r="E56" s="18" t="n">
        <v>556.40845351</v>
      </c>
      <c r="F56" s="20" t="n">
        <v>3.02682619</v>
      </c>
      <c r="G56" s="18" t="n">
        <v>550.94288456</v>
      </c>
      <c r="H56" s="20" t="n">
        <v>4.2086899</v>
      </c>
      <c r="I56" s="18" t="n">
        <v>535.44171766</v>
      </c>
      <c r="J56" s="20" t="n">
        <v>5.18797975</v>
      </c>
      <c r="K56" s="18" t="n">
        <v>529.88736925</v>
      </c>
      <c r="L56" s="20" t="n">
        <v>9.163820469999999</v>
      </c>
      <c r="M56" s="18" t="n">
        <v>493.31486416</v>
      </c>
      <c r="N56" s="20" t="n">
        <v>12.38020296</v>
      </c>
      <c r="O56" s="18" t="n">
        <v>469.66514609</v>
      </c>
      <c r="P56" s="20" t="n">
        <v>16.61451933</v>
      </c>
      <c r="Q56" s="18" t="s">
        <v>182</v>
      </c>
      <c r="R56" s="20" t="s">
        <v>182</v>
      </c>
      <c r="S56" s="18" t="s">
        <v>182</v>
      </c>
      <c r="T56" s="20" t="s">
        <v>182</v>
      </c>
      <c r="U56" s="18" t="s">
        <v>182</v>
      </c>
      <c r="V56" s="20" t="s">
        <v>182</v>
      </c>
      <c r="W56" s="18" t="n">
        <v>481.56731868</v>
      </c>
      <c r="X56" s="20" t="n">
        <v>17.21955325</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(270.0/B61*100)</f>
        <v/>
      </c>
      <c r="D61" s="19" t="n">
        <v>6255</v>
      </c>
      <c r="E61" s="18" t="n">
        <v>498.16309513</v>
      </c>
      <c r="F61" s="20" t="n">
        <v>2.26583311</v>
      </c>
      <c r="G61" s="18" t="n">
        <v>467.82404138</v>
      </c>
      <c r="H61" s="20" t="n">
        <v>4.07043393</v>
      </c>
      <c r="I61" s="18" t="n">
        <v>460.84535922</v>
      </c>
      <c r="J61" s="20" t="n">
        <v>5.02573418</v>
      </c>
      <c r="K61" s="18" t="n">
        <v>442.13329784</v>
      </c>
      <c r="L61" s="20" t="n">
        <v>6.17166089</v>
      </c>
      <c r="M61" s="18" t="n">
        <v>441.321109</v>
      </c>
      <c r="N61" s="20" t="n">
        <v>6.38156949</v>
      </c>
      <c r="O61" s="18" t="n">
        <v>412.79041495</v>
      </c>
      <c r="P61" s="20" t="n">
        <v>15.55189954</v>
      </c>
      <c r="Q61" s="18" t="s">
        <v>182</v>
      </c>
      <c r="R61" s="20" t="s">
        <v>182</v>
      </c>
      <c r="S61" s="18" t="s">
        <v>182</v>
      </c>
      <c r="T61" s="20" t="s">
        <v>182</v>
      </c>
      <c r="U61" s="18" t="s">
        <v>182</v>
      </c>
      <c r="V61" s="20" t="s">
        <v>182</v>
      </c>
      <c r="W61" s="18" t="n">
        <v>405.37511666</v>
      </c>
      <c r="X61" s="20" t="n">
        <v>7.20068481</v>
      </c>
    </row>
    <row r="62" spans="1:24">
      <c r="A62" s="15" t="s">
        <v>237</v>
      </c>
      <c r="B62" s="17" t="n">
        <v>4476</v>
      </c>
      <c r="C62" s="18">
        <f>(5.0/B62*100)</f>
        <v/>
      </c>
      <c r="D62" s="19" t="n">
        <v>4471</v>
      </c>
      <c r="E62" s="18" t="n">
        <v>543.8744718299999</v>
      </c>
      <c r="F62" s="20" t="n">
        <v>1.63224942</v>
      </c>
      <c r="G62" s="18" t="n">
        <v>545.8698325300001</v>
      </c>
      <c r="H62" s="20" t="n">
        <v>2.88185775</v>
      </c>
      <c r="I62" s="18" t="n">
        <v>549.3606356</v>
      </c>
      <c r="J62" s="20" t="n">
        <v>3.33805522</v>
      </c>
      <c r="K62" s="18" t="n">
        <v>526.3260312800001</v>
      </c>
      <c r="L62" s="20" t="n">
        <v>7.73795495</v>
      </c>
      <c r="M62" s="18" t="n">
        <v>535.7878246499999</v>
      </c>
      <c r="N62" s="20" t="n">
        <v>7.19120566</v>
      </c>
      <c r="O62" s="18" t="n">
        <v>492.5715519</v>
      </c>
      <c r="P62" s="20" t="n">
        <v>17.55575261</v>
      </c>
      <c r="Q62" s="18" t="s">
        <v>182</v>
      </c>
      <c r="R62" s="20" t="s">
        <v>182</v>
      </c>
      <c r="S62" s="18" t="s">
        <v>182</v>
      </c>
      <c r="T62" s="20" t="s">
        <v>182</v>
      </c>
      <c r="U62" s="18" t="s">
        <v>182</v>
      </c>
      <c r="V62" s="20" t="s">
        <v>182</v>
      </c>
      <c r="W62" s="18" t="n">
        <v>524.54565945</v>
      </c>
      <c r="X62" s="20" t="n">
        <v>20.59617241</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(300.0/B67*100)</f>
        <v/>
      </c>
      <c r="D67" s="19" t="n">
        <v>6671</v>
      </c>
      <c r="E67" s="18" t="n">
        <v>405.65560434</v>
      </c>
      <c r="F67" s="20" t="n">
        <v>3.18674818</v>
      </c>
      <c r="G67" s="18" t="n">
        <v>389.96845985</v>
      </c>
      <c r="H67" s="20" t="n">
        <v>4.05240912</v>
      </c>
      <c r="I67" s="18" t="n">
        <v>387.92791064</v>
      </c>
      <c r="J67" s="20" t="n">
        <v>4.08658355</v>
      </c>
      <c r="K67" s="18" t="n">
        <v>355.61779983</v>
      </c>
      <c r="L67" s="20" t="n">
        <v>6.8805645</v>
      </c>
      <c r="M67" s="18" t="n">
        <v>325.10359523</v>
      </c>
      <c r="N67" s="20" t="n">
        <v>13.59769299</v>
      </c>
      <c r="O67" s="18" t="n">
        <v>303.84785217</v>
      </c>
      <c r="P67" s="20" t="n">
        <v>8.663461910000001</v>
      </c>
      <c r="Q67" s="18" t="s">
        <v>182</v>
      </c>
      <c r="R67" s="20" t="s">
        <v>182</v>
      </c>
      <c r="S67" s="18" t="s">
        <v>182</v>
      </c>
      <c r="T67" s="20" t="s">
        <v>182</v>
      </c>
      <c r="U67" s="18" t="s">
        <v>182</v>
      </c>
      <c r="V67" s="20" t="s">
        <v>182</v>
      </c>
      <c r="W67" s="18" t="n">
        <v>340.1721231</v>
      </c>
      <c r="X67" s="20" t="n">
        <v>6.57346463</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513.09246252</v>
      </c>
      <c r="F70" s="20" t="n">
        <v>3.10888425</v>
      </c>
      <c r="G70" s="18" t="n">
        <v>498.86976616</v>
      </c>
      <c r="H70" s="20" t="n">
        <v>4.25541999</v>
      </c>
      <c r="I70" s="18" t="n">
        <v>486.1387993</v>
      </c>
      <c r="J70" s="20" t="n">
        <v>4.448228</v>
      </c>
      <c r="K70" s="18" t="n">
        <v>471.44831834</v>
      </c>
      <c r="L70" s="20" t="n">
        <v>5.85105899</v>
      </c>
      <c r="M70" s="18" t="n">
        <v>475.1446792</v>
      </c>
      <c r="N70" s="20" t="n">
        <v>7.04052643</v>
      </c>
      <c r="O70" s="18" t="n">
        <v>454.95534387</v>
      </c>
      <c r="P70" s="20" t="n">
        <v>16.73197951</v>
      </c>
      <c r="Q70" s="18" t="s">
        <v>182</v>
      </c>
      <c r="R70" s="20" t="s">
        <v>182</v>
      </c>
      <c r="S70" s="18" t="s">
        <v>182</v>
      </c>
      <c r="T70" s="20" t="s">
        <v>182</v>
      </c>
      <c r="U70" s="18" t="s">
        <v>182</v>
      </c>
      <c r="V70" s="20" t="s">
        <v>182</v>
      </c>
      <c r="W70" s="18" t="n">
        <v>440.80589209</v>
      </c>
      <c r="X70" s="20" t="n">
        <v>7.65855899</v>
      </c>
    </row>
    <row r="71" spans="1:24">
      <c r="A71" s="15" t="s">
        <v>246</v>
      </c>
      <c r="B71" s="17" t="n">
        <v>6115</v>
      </c>
      <c r="C71" s="18">
        <f>(122.0/B71*100)</f>
        <v/>
      </c>
      <c r="D71" s="19" t="n">
        <v>5993</v>
      </c>
      <c r="E71" s="18" t="n">
        <v>576.67192246</v>
      </c>
      <c r="F71" s="20" t="n">
        <v>1.9218366</v>
      </c>
      <c r="G71" s="18" t="n">
        <v>568.29381111</v>
      </c>
      <c r="H71" s="20" t="n">
        <v>2.2647847</v>
      </c>
      <c r="I71" s="18" t="n">
        <v>537.18493581</v>
      </c>
      <c r="J71" s="20" t="n">
        <v>4.04589197</v>
      </c>
      <c r="K71" s="18" t="n">
        <v>538.44964487</v>
      </c>
      <c r="L71" s="20" t="n">
        <v>7.42027568</v>
      </c>
      <c r="M71" s="18" t="n">
        <v>536.47705095</v>
      </c>
      <c r="N71" s="20" t="n">
        <v>8.649574449999999</v>
      </c>
      <c r="O71" s="18" t="n">
        <v>478.19921099</v>
      </c>
      <c r="P71" s="20" t="n">
        <v>17.49214051</v>
      </c>
      <c r="Q71" s="18" t="s">
        <v>182</v>
      </c>
      <c r="R71" s="20" t="s">
        <v>182</v>
      </c>
      <c r="S71" s="18" t="s">
        <v>182</v>
      </c>
      <c r="T71" s="20" t="s">
        <v>182</v>
      </c>
      <c r="U71" s="18" t="s">
        <v>182</v>
      </c>
      <c r="V71" s="20" t="s">
        <v>182</v>
      </c>
      <c r="W71" s="18" t="n">
        <v>516.25138239</v>
      </c>
      <c r="X71" s="20" t="n">
        <v>12.82484648</v>
      </c>
    </row>
    <row r="72" spans="1:24">
      <c r="A72" s="15" t="s">
        <v>247</v>
      </c>
      <c r="B72" s="17" t="n">
        <v>7708</v>
      </c>
      <c r="C72" s="18">
        <f>(9.0/B72*100)</f>
        <v/>
      </c>
      <c r="D72" s="19" t="n">
        <v>7699</v>
      </c>
      <c r="E72" s="18" t="n">
        <v>541.30804532</v>
      </c>
      <c r="F72" s="20" t="n">
        <v>3.12597037</v>
      </c>
      <c r="G72" s="18" t="n">
        <v>559.22075982</v>
      </c>
      <c r="H72" s="20" t="n">
        <v>4.4196644</v>
      </c>
      <c r="I72" s="18" t="n">
        <v>542.5021769799999</v>
      </c>
      <c r="J72" s="20" t="n">
        <v>5.43404654</v>
      </c>
      <c r="K72" s="18" t="n">
        <v>470.58767716</v>
      </c>
      <c r="L72" s="20" t="n">
        <v>16.37804201</v>
      </c>
      <c r="M72" s="18" t="n">
        <v>491.70789125</v>
      </c>
      <c r="N72" s="20" t="n">
        <v>14.19154978</v>
      </c>
      <c r="O72" s="18" t="n">
        <v>397.26229727</v>
      </c>
      <c r="P72" s="20" t="n">
        <v>19.0006931</v>
      </c>
      <c r="Q72" s="18" t="s">
        <v>182</v>
      </c>
      <c r="R72" s="20" t="s">
        <v>182</v>
      </c>
      <c r="S72" s="18" t="s">
        <v>182</v>
      </c>
      <c r="T72" s="20" t="s">
        <v>182</v>
      </c>
      <c r="U72" s="18" t="s">
        <v>182</v>
      </c>
      <c r="V72" s="20" t="s">
        <v>182</v>
      </c>
      <c r="W72" s="18" t="n">
        <v>438.95755191</v>
      </c>
      <c r="X72" s="20" t="n">
        <v>25.27800035</v>
      </c>
    </row>
    <row r="73" spans="1:24">
      <c r="A73" s="15" t="s">
        <v>248</v>
      </c>
      <c r="B73" s="17" t="n">
        <v>8249</v>
      </c>
      <c r="C73" s="18">
        <f>(254.0/B73*100)</f>
        <v/>
      </c>
      <c r="D73" s="19" t="n">
        <v>7995</v>
      </c>
      <c r="E73" s="18" t="n">
        <v>424.27778743</v>
      </c>
      <c r="F73" s="20" t="n">
        <v>3.62062918</v>
      </c>
      <c r="G73" s="18" t="n">
        <v>430.48330299</v>
      </c>
      <c r="H73" s="20" t="n">
        <v>4.52846944</v>
      </c>
      <c r="I73" s="18" t="n">
        <v>417.15361792</v>
      </c>
      <c r="J73" s="20" t="n">
        <v>3.44361952</v>
      </c>
      <c r="K73" s="18" t="n">
        <v>395.45878786</v>
      </c>
      <c r="L73" s="20" t="n">
        <v>4.51298515</v>
      </c>
      <c r="M73" s="18" t="n">
        <v>390.3668235</v>
      </c>
      <c r="N73" s="20" t="n">
        <v>6.30342651</v>
      </c>
      <c r="O73" s="18" t="n">
        <v>373.56292305</v>
      </c>
      <c r="P73" s="20" t="n">
        <v>8.33863586</v>
      </c>
      <c r="Q73" s="18" t="s">
        <v>182</v>
      </c>
      <c r="R73" s="20" t="s">
        <v>182</v>
      </c>
      <c r="S73" s="18" t="s">
        <v>182</v>
      </c>
      <c r="T73" s="20" t="s">
        <v>182</v>
      </c>
      <c r="U73" s="18" t="s">
        <v>182</v>
      </c>
      <c r="V73" s="20" t="s">
        <v>182</v>
      </c>
      <c r="W73" s="18" t="n">
        <v>370.5896646</v>
      </c>
      <c r="X73" s="20" t="n">
        <v>9.60886328</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(298.0/B77*100)</f>
        <v/>
      </c>
      <c r="D77" s="19" t="n">
        <v>5764</v>
      </c>
      <c r="E77" s="18" t="n">
        <v>447.77655844</v>
      </c>
      <c r="F77" s="20" t="n">
        <v>3.06268666</v>
      </c>
      <c r="G77" s="18" t="n">
        <v>439.5251696</v>
      </c>
      <c r="H77" s="20" t="n">
        <v>4.88697409</v>
      </c>
      <c r="I77" s="18" t="n">
        <v>424.89474843</v>
      </c>
      <c r="J77" s="20" t="n">
        <v>5.77993934</v>
      </c>
      <c r="K77" s="18" t="n">
        <v>403.34443087</v>
      </c>
      <c r="L77" s="20" t="n">
        <v>6.26053325</v>
      </c>
      <c r="M77" s="18" t="n">
        <v>382.5711666</v>
      </c>
      <c r="N77" s="20" t="n">
        <v>7.36652853</v>
      </c>
      <c r="O77" s="18" t="n">
        <v>351.09429102</v>
      </c>
      <c r="P77" s="20" t="n">
        <v>14.79109672</v>
      </c>
      <c r="Q77" s="18" t="s">
        <v>182</v>
      </c>
      <c r="R77" s="20" t="s">
        <v>182</v>
      </c>
      <c r="S77" s="18" t="s">
        <v>182</v>
      </c>
      <c r="T77" s="20" t="s">
        <v>182</v>
      </c>
      <c r="U77" s="18" t="s">
        <v>182</v>
      </c>
      <c r="V77" s="20" t="s">
        <v>182</v>
      </c>
      <c r="W77" s="18" t="n">
        <v>366.832659</v>
      </c>
      <c r="X77" s="20" t="n">
        <v>4.02120645</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163</v>
      </c>
    </row>
    <row r="2" spans="1:24">
      <c r="A2" s="5" t="s">
        <v>348</v>
      </c>
    </row>
    <row customHeight="1" ht="30" r="4" spans="1:24">
      <c r="A4" s="6" t="n"/>
      <c r="B4" s="7" t="s">
        <v>165</v>
      </c>
      <c r="C4" s="7" t="s">
        <v>166</v>
      </c>
      <c r="D4" s="8" t="s">
        <v>165</v>
      </c>
      <c r="E4" s="9" t="s">
        <v>312</v>
      </c>
      <c r="F4" s="10" t="n"/>
      <c r="G4" s="9" t="s">
        <v>313</v>
      </c>
      <c r="H4" s="10" t="n"/>
      <c r="I4" s="9" t="s">
        <v>314</v>
      </c>
      <c r="J4" s="10" t="n"/>
      <c r="K4" s="9" t="s">
        <v>315</v>
      </c>
      <c r="L4" s="10" t="n"/>
      <c r="M4" s="9" t="s">
        <v>316</v>
      </c>
      <c r="N4" s="10" t="n"/>
      <c r="O4" s="9" t="s">
        <v>170</v>
      </c>
      <c r="P4" s="10" t="n"/>
      <c r="Q4" s="9" t="s">
        <v>171</v>
      </c>
      <c r="R4" s="10" t="n"/>
      <c r="S4" s="9" t="s">
        <v>172</v>
      </c>
      <c r="T4" s="10" t="n"/>
      <c r="U4" s="9" t="s">
        <v>173</v>
      </c>
      <c r="V4" s="10" t="n"/>
      <c r="W4" s="9" t="s">
        <v>174</v>
      </c>
      <c r="X4" s="10" t="n"/>
    </row>
    <row r="5" spans="1:24">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c r="W5" s="12" t="s">
        <v>178</v>
      </c>
      <c r="X5" s="11" t="s">
        <v>179</v>
      </c>
    </row>
    <row r="6" spans="1:24">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181</v>
      </c>
      <c r="B7" s="17" t="n">
        <v>14530</v>
      </c>
      <c r="C7" s="18">
        <f>(1415.0/B7*100)</f>
        <v/>
      </c>
      <c r="D7" s="19" t="n">
        <v>13115</v>
      </c>
      <c r="E7" s="18" t="n">
        <v>489.45434306</v>
      </c>
      <c r="F7" s="20" t="n">
        <v>2.80381829</v>
      </c>
      <c r="G7" s="18" t="n">
        <v>517.82041825</v>
      </c>
      <c r="H7" s="20" t="n">
        <v>3.19905606</v>
      </c>
      <c r="I7" s="18" t="n">
        <v>502.658258</v>
      </c>
      <c r="J7" s="20" t="n">
        <v>2.66443176</v>
      </c>
      <c r="K7" s="18" t="n">
        <v>499.63787542</v>
      </c>
      <c r="L7" s="20" t="n">
        <v>3.2537782</v>
      </c>
      <c r="M7" s="18" t="n">
        <v>484.74814218</v>
      </c>
      <c r="N7" s="20" t="n">
        <v>4.87723312</v>
      </c>
      <c r="O7" s="18" t="n">
        <v>388.11866311</v>
      </c>
      <c r="P7" s="20" t="n">
        <v>15.08149247</v>
      </c>
      <c r="Q7" s="18" t="s">
        <v>182</v>
      </c>
      <c r="R7" s="20" t="s">
        <v>182</v>
      </c>
      <c r="S7" s="18" t="s">
        <v>182</v>
      </c>
      <c r="T7" s="20" t="s">
        <v>182</v>
      </c>
      <c r="U7" s="18" t="s">
        <v>182</v>
      </c>
      <c r="V7" s="20" t="s">
        <v>182</v>
      </c>
      <c r="W7" s="18" t="n">
        <v>460.6360576</v>
      </c>
      <c r="X7" s="20" t="n">
        <v>5.06650379</v>
      </c>
    </row>
    <row r="8" spans="1:24">
      <c r="A8" s="15" t="s">
        <v>183</v>
      </c>
      <c r="B8" s="17" t="n">
        <v>7007</v>
      </c>
      <c r="C8" s="18">
        <f>(206.0/B8*100)</f>
        <v/>
      </c>
      <c r="D8" s="19" t="n">
        <v>6801</v>
      </c>
      <c r="E8" s="18" t="n">
        <v>504.72945199</v>
      </c>
      <c r="F8" s="20" t="n">
        <v>3.02635945</v>
      </c>
      <c r="G8" s="18" t="n">
        <v>526.63178161</v>
      </c>
      <c r="H8" s="20" t="n">
        <v>4.23563456</v>
      </c>
      <c r="I8" s="18" t="n">
        <v>490.71279018</v>
      </c>
      <c r="J8" s="20" t="n">
        <v>5.82801313</v>
      </c>
      <c r="K8" s="18" t="n">
        <v>464.14440067</v>
      </c>
      <c r="L8" s="20" t="n">
        <v>7.92268731</v>
      </c>
      <c r="M8" s="18" t="n">
        <v>452.69309431</v>
      </c>
      <c r="N8" s="20" t="n">
        <v>9.57770206</v>
      </c>
      <c r="O8" s="18" t="n">
        <v>431.33135579</v>
      </c>
      <c r="P8" s="20" t="n">
        <v>28.63360248</v>
      </c>
      <c r="Q8" s="18" t="s">
        <v>182</v>
      </c>
      <c r="R8" s="20" t="s">
        <v>182</v>
      </c>
      <c r="S8" s="18" t="n">
        <v>301.63126691</v>
      </c>
      <c r="T8" s="20" t="n">
        <v>25.14921031</v>
      </c>
      <c r="U8" s="18" t="s">
        <v>182</v>
      </c>
      <c r="V8" s="20" t="s">
        <v>182</v>
      </c>
      <c r="W8" s="18" t="n">
        <v>426.93682744</v>
      </c>
      <c r="X8" s="20" t="n">
        <v>6.83070753</v>
      </c>
    </row>
    <row r="9" spans="1:24">
      <c r="A9" s="15" t="s">
        <v>184</v>
      </c>
      <c r="B9" s="17" t="n">
        <v>9651</v>
      </c>
      <c r="C9" s="18">
        <f>(603.0/B9*100)</f>
        <v/>
      </c>
      <c r="D9" s="19" t="n">
        <v>9048</v>
      </c>
      <c r="E9" s="18" t="n">
        <v>515.32751147</v>
      </c>
      <c r="F9" s="20" t="n">
        <v>2.99359813</v>
      </c>
      <c r="G9" s="18" t="n">
        <v>542.44283874</v>
      </c>
      <c r="H9" s="20" t="n">
        <v>2.90106368</v>
      </c>
      <c r="I9" s="18" t="n">
        <v>513.26017969</v>
      </c>
      <c r="J9" s="20" t="n">
        <v>4.65715577</v>
      </c>
      <c r="K9" s="18" t="n">
        <v>481.64115648</v>
      </c>
      <c r="L9" s="20" t="n">
        <v>6.85051116</v>
      </c>
      <c r="M9" s="18" t="n">
        <v>451.09018747</v>
      </c>
      <c r="N9" s="20" t="n">
        <v>6.85733586</v>
      </c>
      <c r="O9" s="18" t="n">
        <v>434.12804464</v>
      </c>
      <c r="P9" s="20" t="n">
        <v>42.04427122</v>
      </c>
      <c r="Q9" s="18" t="s">
        <v>182</v>
      </c>
      <c r="R9" s="20" t="s">
        <v>182</v>
      </c>
      <c r="S9" s="18" t="n">
        <v>357.98454354</v>
      </c>
      <c r="T9" s="20" t="n">
        <v>11.51846445</v>
      </c>
      <c r="U9" s="18" t="s">
        <v>182</v>
      </c>
      <c r="V9" s="20" t="s">
        <v>182</v>
      </c>
      <c r="W9" s="18" t="n">
        <v>431.95812838</v>
      </c>
      <c r="X9" s="20" t="n">
        <v>5.93694865</v>
      </c>
    </row>
    <row r="10" spans="1:24">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s">
        <v>182</v>
      </c>
      <c r="R10" s="20" t="s">
        <v>182</v>
      </c>
      <c r="S10" s="18" t="n">
        <v>515.64742803</v>
      </c>
      <c r="T10" s="20" t="n">
        <v>2.31308501</v>
      </c>
      <c r="U10" s="18" t="s">
        <v>182</v>
      </c>
      <c r="V10" s="20" t="s">
        <v>182</v>
      </c>
      <c r="W10" s="18" t="s">
        <v>182</v>
      </c>
      <c r="X10" s="20" t="s">
        <v>182</v>
      </c>
    </row>
    <row r="11" spans="1:24">
      <c r="A11" s="15" t="s">
        <v>186</v>
      </c>
      <c r="B11" s="17" t="n">
        <v>7053</v>
      </c>
      <c r="C11" s="18">
        <f>(143.0/B11*100)</f>
        <v/>
      </c>
      <c r="D11" s="19" t="n">
        <v>6910</v>
      </c>
      <c r="E11" s="18" t="n">
        <v>430.39286949</v>
      </c>
      <c r="F11" s="20" t="n">
        <v>3.29036356</v>
      </c>
      <c r="G11" s="18" t="n">
        <v>440.14833914</v>
      </c>
      <c r="H11" s="20" t="n">
        <v>3.42658322</v>
      </c>
      <c r="I11" s="18" t="n">
        <v>425.60326044</v>
      </c>
      <c r="J11" s="20" t="n">
        <v>4.44671752</v>
      </c>
      <c r="K11" s="18" t="n">
        <v>397.12241229</v>
      </c>
      <c r="L11" s="20" t="n">
        <v>6.44135544</v>
      </c>
      <c r="M11" s="18" t="n">
        <v>374.25537776</v>
      </c>
      <c r="N11" s="20" t="n">
        <v>7.27655434</v>
      </c>
      <c r="O11" s="18" t="n">
        <v>327.62067624</v>
      </c>
      <c r="P11" s="20" t="n">
        <v>23.85874784</v>
      </c>
      <c r="Q11" s="18" t="s">
        <v>182</v>
      </c>
      <c r="R11" s="20" t="s">
        <v>182</v>
      </c>
      <c r="S11" s="18" t="s">
        <v>182</v>
      </c>
      <c r="T11" s="20" t="s">
        <v>182</v>
      </c>
      <c r="U11" s="18" t="s">
        <v>182</v>
      </c>
      <c r="V11" s="20" t="s">
        <v>182</v>
      </c>
      <c r="W11" s="18" t="n">
        <v>384.03633734</v>
      </c>
      <c r="X11" s="20" t="n">
        <v>6.35160168</v>
      </c>
    </row>
    <row r="12" spans="1:24">
      <c r="A12" s="15" t="s">
        <v>187</v>
      </c>
      <c r="B12" s="17" t="n">
        <v>6894</v>
      </c>
      <c r="C12" s="18">
        <f>(128.0/B12*100)</f>
        <v/>
      </c>
      <c r="D12" s="19" t="n">
        <v>6766</v>
      </c>
      <c r="E12" s="18" t="n">
        <v>509.0168563</v>
      </c>
      <c r="F12" s="20" t="n">
        <v>2.41432713</v>
      </c>
      <c r="G12" s="18" t="n">
        <v>511.77253274</v>
      </c>
      <c r="H12" s="20" t="n">
        <v>3.35217093</v>
      </c>
      <c r="I12" s="18" t="n">
        <v>495.20515045</v>
      </c>
      <c r="J12" s="20" t="n">
        <v>4.13978884</v>
      </c>
      <c r="K12" s="18" t="n">
        <v>491.58307122</v>
      </c>
      <c r="L12" s="20" t="n">
        <v>5.3460561</v>
      </c>
      <c r="M12" s="18" t="n">
        <v>469.0313304</v>
      </c>
      <c r="N12" s="20" t="n">
        <v>5.07203505</v>
      </c>
      <c r="O12" s="18" t="n">
        <v>428.30653466</v>
      </c>
      <c r="P12" s="20" t="n">
        <v>25.45177241</v>
      </c>
      <c r="Q12" s="18" t="s">
        <v>182</v>
      </c>
      <c r="R12" s="20" t="s">
        <v>182</v>
      </c>
      <c r="S12" s="18" t="n">
        <v>340.98506961</v>
      </c>
      <c r="T12" s="20" t="n">
        <v>12.52444664</v>
      </c>
      <c r="U12" s="18" t="s">
        <v>182</v>
      </c>
      <c r="V12" s="20" t="s">
        <v>182</v>
      </c>
      <c r="W12" s="18" t="n">
        <v>420.05705671</v>
      </c>
      <c r="X12" s="20" t="n">
        <v>6.12545203</v>
      </c>
    </row>
    <row r="13" spans="1:24">
      <c r="A13" s="15" t="s">
        <v>188</v>
      </c>
      <c r="B13" s="17" t="n">
        <v>7161</v>
      </c>
      <c r="C13" s="18">
        <f>(341.0/B13*100)</f>
        <v/>
      </c>
      <c r="D13" s="19" t="n">
        <v>6820</v>
      </c>
      <c r="E13" s="18" t="n">
        <v>531.11180991</v>
      </c>
      <c r="F13" s="20" t="n">
        <v>2.58678988</v>
      </c>
      <c r="G13" s="18" t="n">
        <v>515.743471</v>
      </c>
      <c r="H13" s="20" t="n">
        <v>4.64516862</v>
      </c>
      <c r="I13" s="18" t="n">
        <v>514.94339351</v>
      </c>
      <c r="J13" s="20" t="n">
        <v>3.56101892</v>
      </c>
      <c r="K13" s="18" t="n">
        <v>511.24995684</v>
      </c>
      <c r="L13" s="20" t="n">
        <v>4.36630779</v>
      </c>
      <c r="M13" s="18" t="n">
        <v>499.5946717</v>
      </c>
      <c r="N13" s="20" t="n">
        <v>6.23484194</v>
      </c>
      <c r="O13" s="18" t="n">
        <v>403.46505939</v>
      </c>
      <c r="P13" s="20" t="n">
        <v>16.7949963</v>
      </c>
      <c r="Q13" s="18" t="s">
        <v>182</v>
      </c>
      <c r="R13" s="20" t="s">
        <v>182</v>
      </c>
      <c r="S13" s="18" t="n">
        <v>447.51533769</v>
      </c>
      <c r="T13" s="20" t="n">
        <v>5.97365007</v>
      </c>
      <c r="U13" s="18" t="s">
        <v>182</v>
      </c>
      <c r="V13" s="20" t="s">
        <v>182</v>
      </c>
      <c r="W13" s="18" t="n">
        <v>442.76821474</v>
      </c>
      <c r="X13" s="20" t="n">
        <v>5.59978134</v>
      </c>
    </row>
    <row r="14" spans="1:24">
      <c r="A14" s="15" t="s">
        <v>189</v>
      </c>
      <c r="B14" s="17" t="n">
        <v>5587</v>
      </c>
      <c r="C14" s="18">
        <f>(201.0/B14*100)</f>
        <v/>
      </c>
      <c r="D14" s="19" t="n">
        <v>5386</v>
      </c>
      <c r="E14" s="18" t="n">
        <v>527.29514384</v>
      </c>
      <c r="F14" s="20" t="n">
        <v>2.16962973</v>
      </c>
      <c r="G14" s="18" t="n">
        <v>529.2238045399999</v>
      </c>
      <c r="H14" s="20" t="n">
        <v>3.63212025</v>
      </c>
      <c r="I14" s="18" t="n">
        <v>504.91992955</v>
      </c>
      <c r="J14" s="20" t="n">
        <v>5.90294223</v>
      </c>
      <c r="K14" s="18" t="n">
        <v>489.83789049</v>
      </c>
      <c r="L14" s="20" t="n">
        <v>7.55565449</v>
      </c>
      <c r="M14" s="18" t="n">
        <v>461.28029446</v>
      </c>
      <c r="N14" s="20" t="n">
        <v>7.93857623</v>
      </c>
      <c r="O14" s="18" t="n">
        <v>422.7798821</v>
      </c>
      <c r="P14" s="20" t="n">
        <v>14.90176457</v>
      </c>
      <c r="Q14" s="18" t="s">
        <v>182</v>
      </c>
      <c r="R14" s="20" t="s">
        <v>182</v>
      </c>
      <c r="S14" s="18" t="s">
        <v>182</v>
      </c>
      <c r="T14" s="20" t="s">
        <v>182</v>
      </c>
      <c r="U14" s="18" t="s">
        <v>182</v>
      </c>
      <c r="V14" s="20" t="s">
        <v>182</v>
      </c>
      <c r="W14" s="18" t="n">
        <v>470.70159346</v>
      </c>
      <c r="X14" s="20" t="n">
        <v>8.26798569</v>
      </c>
    </row>
    <row r="15" spans="1:24">
      <c r="A15" s="15" t="s">
        <v>190</v>
      </c>
      <c r="B15" s="17" t="n">
        <v>5882</v>
      </c>
      <c r="C15" s="18">
        <f>(167.0/B15*100)</f>
        <v/>
      </c>
      <c r="D15" s="19" t="n">
        <v>5715</v>
      </c>
      <c r="E15" s="18" t="n">
        <v>512.00582897</v>
      </c>
      <c r="F15" s="20" t="n">
        <v>2.53305977</v>
      </c>
      <c r="G15" s="18" t="n">
        <v>531.95744786</v>
      </c>
      <c r="H15" s="20" t="n">
        <v>2.65632062</v>
      </c>
      <c r="I15" s="18" t="n">
        <v>505.4333572</v>
      </c>
      <c r="J15" s="20" t="n">
        <v>4.34310774</v>
      </c>
      <c r="K15" s="18" t="n">
        <v>463.39747981</v>
      </c>
      <c r="L15" s="20" t="n">
        <v>8.13488338</v>
      </c>
      <c r="M15" s="18" t="n">
        <v>458.03967002</v>
      </c>
      <c r="N15" s="20" t="n">
        <v>9.26897273</v>
      </c>
      <c r="O15" s="18" t="n">
        <v>390.64671061</v>
      </c>
      <c r="P15" s="20" t="n">
        <v>25.21597104</v>
      </c>
      <c r="Q15" s="18" t="s">
        <v>182</v>
      </c>
      <c r="R15" s="20" t="s">
        <v>182</v>
      </c>
      <c r="S15" s="18" t="n">
        <v>368.85220715</v>
      </c>
      <c r="T15" s="20" t="n">
        <v>14.5875493</v>
      </c>
      <c r="U15" s="18" t="s">
        <v>182</v>
      </c>
      <c r="V15" s="20" t="s">
        <v>182</v>
      </c>
      <c r="W15" s="18" t="n">
        <v>457.00772167</v>
      </c>
      <c r="X15" s="20" t="n">
        <v>8.05310781</v>
      </c>
    </row>
    <row r="16" spans="1:24">
      <c r="A16" s="15" t="s">
        <v>191</v>
      </c>
      <c r="B16" s="17" t="n">
        <v>6108</v>
      </c>
      <c r="C16" s="18">
        <f>(274.0/B16*100)</f>
        <v/>
      </c>
      <c r="D16" s="19" t="n">
        <v>5834</v>
      </c>
      <c r="E16" s="18" t="n">
        <v>497.11459112</v>
      </c>
      <c r="F16" s="20" t="n">
        <v>3.23371666</v>
      </c>
      <c r="G16" s="18" t="n">
        <v>531.40104354</v>
      </c>
      <c r="H16" s="20" t="n">
        <v>2.95733539</v>
      </c>
      <c r="I16" s="18" t="n">
        <v>504.65559711</v>
      </c>
      <c r="J16" s="20" t="n">
        <v>4.19390467</v>
      </c>
      <c r="K16" s="18" t="n">
        <v>467.30170161</v>
      </c>
      <c r="L16" s="20" t="n">
        <v>7.33438741</v>
      </c>
      <c r="M16" s="18" t="n">
        <v>442.67835824</v>
      </c>
      <c r="N16" s="20" t="n">
        <v>8.81043887</v>
      </c>
      <c r="O16" s="18" t="n">
        <v>357.17090442</v>
      </c>
      <c r="P16" s="20" t="n">
        <v>17.03892866</v>
      </c>
      <c r="Q16" s="18" t="s">
        <v>182</v>
      </c>
      <c r="R16" s="20" t="s">
        <v>182</v>
      </c>
      <c r="S16" s="18" t="s">
        <v>182</v>
      </c>
      <c r="T16" s="20" t="s">
        <v>182</v>
      </c>
      <c r="U16" s="18" t="s">
        <v>182</v>
      </c>
      <c r="V16" s="20" t="s">
        <v>182</v>
      </c>
      <c r="W16" s="18" t="n">
        <v>411.63469419</v>
      </c>
      <c r="X16" s="20" t="n">
        <v>5.93083996</v>
      </c>
    </row>
    <row r="17" spans="1:24">
      <c r="A17" s="15" t="s">
        <v>192</v>
      </c>
      <c r="B17" s="17" t="n">
        <v>6504</v>
      </c>
      <c r="C17" s="18">
        <f>(810.0/B17*100)</f>
        <v/>
      </c>
      <c r="D17" s="19" t="n">
        <v>5694</v>
      </c>
      <c r="E17" s="18" t="n">
        <v>512.355814</v>
      </c>
      <c r="F17" s="20" t="n">
        <v>2.81849356</v>
      </c>
      <c r="G17" s="18" t="n">
        <v>534.82024269</v>
      </c>
      <c r="H17" s="20" t="n">
        <v>3.73248036</v>
      </c>
      <c r="I17" s="18" t="n">
        <v>504.7993721</v>
      </c>
      <c r="J17" s="20" t="n">
        <v>5.30905139</v>
      </c>
      <c r="K17" s="18" t="n">
        <v>450.49586929</v>
      </c>
      <c r="L17" s="20" t="n">
        <v>10.37937283</v>
      </c>
      <c r="M17" s="18" t="n">
        <v>431.72467885</v>
      </c>
      <c r="N17" s="20" t="n">
        <v>14.31280349</v>
      </c>
      <c r="O17" s="18" t="s">
        <v>182</v>
      </c>
      <c r="P17" s="20" t="s">
        <v>182</v>
      </c>
      <c r="Q17" s="18" t="s">
        <v>182</v>
      </c>
      <c r="R17" s="20" t="s">
        <v>182</v>
      </c>
      <c r="S17" s="18" t="n">
        <v>362.96139732</v>
      </c>
      <c r="T17" s="20" t="n">
        <v>12.64520278</v>
      </c>
      <c r="U17" s="18" t="s">
        <v>182</v>
      </c>
      <c r="V17" s="20" t="s">
        <v>182</v>
      </c>
      <c r="W17" s="18" t="n">
        <v>447.41605517</v>
      </c>
      <c r="X17" s="20" t="n">
        <v>7.15528951</v>
      </c>
    </row>
    <row r="18" spans="1:24">
      <c r="A18" s="15" t="s">
        <v>193</v>
      </c>
      <c r="B18" s="17" t="n">
        <v>5532</v>
      </c>
      <c r="C18" s="18">
        <f>(40.0/B18*100)</f>
        <v/>
      </c>
      <c r="D18" s="19" t="n">
        <v>5492</v>
      </c>
      <c r="E18" s="18" t="n">
        <v>471.35484336</v>
      </c>
      <c r="F18" s="20" t="n">
        <v>3.66741819</v>
      </c>
      <c r="G18" s="18" t="n">
        <v>471.52004259</v>
      </c>
      <c r="H18" s="20" t="n">
        <v>4.54618294</v>
      </c>
      <c r="I18" s="18" t="n">
        <v>453.63959907</v>
      </c>
      <c r="J18" s="20" t="n">
        <v>5.18954812</v>
      </c>
      <c r="K18" s="18" t="n">
        <v>421.71191104</v>
      </c>
      <c r="L18" s="20" t="n">
        <v>5.94654072</v>
      </c>
      <c r="M18" s="18" t="n">
        <v>412.73829568</v>
      </c>
      <c r="N18" s="20" t="n">
        <v>6.75174048</v>
      </c>
      <c r="O18" s="18" t="n">
        <v>358.73236946</v>
      </c>
      <c r="P18" s="20" t="n">
        <v>16.39771243</v>
      </c>
      <c r="Q18" s="18" t="s">
        <v>182</v>
      </c>
      <c r="R18" s="20" t="s">
        <v>182</v>
      </c>
      <c r="S18" s="18" t="s">
        <v>182</v>
      </c>
      <c r="T18" s="20" t="s">
        <v>182</v>
      </c>
      <c r="U18" s="18" t="s">
        <v>182</v>
      </c>
      <c r="V18" s="20" t="s">
        <v>182</v>
      </c>
      <c r="W18" s="18" t="n">
        <v>400.44074891</v>
      </c>
      <c r="X18" s="20" t="n">
        <v>7.3287261</v>
      </c>
    </row>
    <row r="19" spans="1:24">
      <c r="A19" s="15" t="s">
        <v>194</v>
      </c>
      <c r="B19" s="17" t="n">
        <v>5658</v>
      </c>
      <c r="C19" s="18">
        <f>(192.0/B19*100)</f>
        <v/>
      </c>
      <c r="D19" s="19" t="n">
        <v>5466</v>
      </c>
      <c r="E19" s="18" t="n">
        <v>493.21065778</v>
      </c>
      <c r="F19" s="20" t="n">
        <v>3.2012951</v>
      </c>
      <c r="G19" s="18" t="n">
        <v>488.19508871</v>
      </c>
      <c r="H19" s="20" t="n">
        <v>3.92934523</v>
      </c>
      <c r="I19" s="18" t="n">
        <v>473.66496376</v>
      </c>
      <c r="J19" s="20" t="n">
        <v>4.5962341</v>
      </c>
      <c r="K19" s="18" t="n">
        <v>428.74625224</v>
      </c>
      <c r="L19" s="20" t="n">
        <v>5.8155434</v>
      </c>
      <c r="M19" s="18" t="n">
        <v>426.08152447</v>
      </c>
      <c r="N19" s="20" t="n">
        <v>7.69131892</v>
      </c>
      <c r="O19" s="18" t="n">
        <v>385.76858232</v>
      </c>
      <c r="P19" s="20" t="n">
        <v>18.33358349</v>
      </c>
      <c r="Q19" s="18" t="s">
        <v>182</v>
      </c>
      <c r="R19" s="20" t="s">
        <v>182</v>
      </c>
      <c r="S19" s="18" t="s">
        <v>182</v>
      </c>
      <c r="T19" s="20" t="s">
        <v>182</v>
      </c>
      <c r="U19" s="18" t="s">
        <v>182</v>
      </c>
      <c r="V19" s="20" t="s">
        <v>182</v>
      </c>
      <c r="W19" s="18" t="n">
        <v>408.28348839</v>
      </c>
      <c r="X19" s="20" t="n">
        <v>8.44739017</v>
      </c>
    </row>
    <row r="20" spans="1:24">
      <c r="A20" s="15" t="s">
        <v>195</v>
      </c>
      <c r="B20" s="17" t="n">
        <v>3371</v>
      </c>
      <c r="C20" s="18">
        <f>(81.0/B20*100)</f>
        <v/>
      </c>
      <c r="D20" s="19" t="n">
        <v>3290</v>
      </c>
      <c r="E20" s="18" t="n">
        <v>487.11549064</v>
      </c>
      <c r="F20" s="20" t="n">
        <v>3.24214013</v>
      </c>
      <c r="G20" s="18" t="n">
        <v>512.30832976</v>
      </c>
      <c r="H20" s="20" t="n">
        <v>2.96075465</v>
      </c>
      <c r="I20" s="18" t="n">
        <v>482.18685382</v>
      </c>
      <c r="J20" s="20" t="n">
        <v>4.73206644</v>
      </c>
      <c r="K20" s="18" t="n">
        <v>455.25627819</v>
      </c>
      <c r="L20" s="20" t="n">
        <v>7.84428708</v>
      </c>
      <c r="M20" s="18" t="n">
        <v>450.77677593</v>
      </c>
      <c r="N20" s="20" t="n">
        <v>9.98103931</v>
      </c>
      <c r="O20" s="18" t="s">
        <v>182</v>
      </c>
      <c r="P20" s="20" t="s">
        <v>182</v>
      </c>
      <c r="Q20" s="18" t="s">
        <v>182</v>
      </c>
      <c r="R20" s="20" t="s">
        <v>182</v>
      </c>
      <c r="S20" s="18" t="s">
        <v>182</v>
      </c>
      <c r="T20" s="20" t="s">
        <v>182</v>
      </c>
      <c r="U20" s="18" t="s">
        <v>182</v>
      </c>
      <c r="V20" s="20" t="s">
        <v>182</v>
      </c>
      <c r="W20" s="18" t="n">
        <v>435.42575803</v>
      </c>
      <c r="X20" s="20" t="n">
        <v>8.7387742</v>
      </c>
    </row>
    <row r="21" spans="1:24">
      <c r="A21" s="15" t="s">
        <v>196</v>
      </c>
      <c r="B21" s="17" t="n">
        <v>5741</v>
      </c>
      <c r="C21" s="18">
        <f>(91.0/B21*100)</f>
        <v/>
      </c>
      <c r="D21" s="19" t="n">
        <v>5650</v>
      </c>
      <c r="E21" s="18" t="n">
        <v>505.14972845</v>
      </c>
      <c r="F21" s="20" t="n">
        <v>2.15792232</v>
      </c>
      <c r="G21" s="18" t="n">
        <v>511.97724585</v>
      </c>
      <c r="H21" s="20" t="n">
        <v>2.90396423</v>
      </c>
      <c r="I21" s="18" t="n">
        <v>509.20728177</v>
      </c>
      <c r="J21" s="20" t="n">
        <v>3.87805795</v>
      </c>
      <c r="K21" s="18" t="n">
        <v>489.98305221</v>
      </c>
      <c r="L21" s="20" t="n">
        <v>7.39952423</v>
      </c>
      <c r="M21" s="18" t="n">
        <v>436.41257068</v>
      </c>
      <c r="N21" s="20" t="n">
        <v>8.866220869999999</v>
      </c>
      <c r="O21" s="18" t="n">
        <v>424.8487347</v>
      </c>
      <c r="P21" s="20" t="n">
        <v>29.04056888</v>
      </c>
      <c r="Q21" s="18" t="s">
        <v>182</v>
      </c>
      <c r="R21" s="20" t="s">
        <v>182</v>
      </c>
      <c r="S21" s="18" t="s">
        <v>182</v>
      </c>
      <c r="T21" s="20" t="s">
        <v>182</v>
      </c>
      <c r="U21" s="18" t="s">
        <v>182</v>
      </c>
      <c r="V21" s="20" t="s">
        <v>182</v>
      </c>
      <c r="W21" s="18" t="n">
        <v>457.79067922</v>
      </c>
      <c r="X21" s="20" t="n">
        <v>7.70804752</v>
      </c>
    </row>
    <row r="22" spans="1:24">
      <c r="A22" s="15" t="s">
        <v>197</v>
      </c>
      <c r="B22" s="17" t="n">
        <v>6598</v>
      </c>
      <c r="C22" s="18">
        <f>(103.0/B22*100)</f>
        <v/>
      </c>
      <c r="D22" s="19" t="n">
        <v>6495</v>
      </c>
      <c r="E22" s="18" t="n">
        <v>495.98030999</v>
      </c>
      <c r="F22" s="20" t="n">
        <v>4.36531687</v>
      </c>
      <c r="G22" s="18" t="n">
        <v>486.35003583</v>
      </c>
      <c r="H22" s="20" t="n">
        <v>5.35762325</v>
      </c>
      <c r="I22" s="18" t="n">
        <v>458.19457879</v>
      </c>
      <c r="J22" s="20" t="n">
        <v>5.54237602</v>
      </c>
      <c r="K22" s="18" t="n">
        <v>432.38916279</v>
      </c>
      <c r="L22" s="20" t="n">
        <v>8.97489919</v>
      </c>
      <c r="M22" s="18" t="n">
        <v>420.25611869</v>
      </c>
      <c r="N22" s="20" t="n">
        <v>7.8771182</v>
      </c>
      <c r="O22" s="18" t="n">
        <v>353.48150344</v>
      </c>
      <c r="P22" s="20" t="n">
        <v>10.04320883</v>
      </c>
      <c r="Q22" s="18" t="s">
        <v>182</v>
      </c>
      <c r="R22" s="20" t="s">
        <v>182</v>
      </c>
      <c r="S22" s="18" t="n">
        <v>465.3184081</v>
      </c>
      <c r="T22" s="20" t="n">
        <v>9.52311205</v>
      </c>
      <c r="U22" s="18" t="s">
        <v>182</v>
      </c>
      <c r="V22" s="20" t="s">
        <v>182</v>
      </c>
      <c r="W22" s="18" t="n">
        <v>394.3626296</v>
      </c>
      <c r="X22" s="20" t="n">
        <v>7.4323887</v>
      </c>
    </row>
    <row r="23" spans="1:24">
      <c r="A23" s="15" t="s">
        <v>198</v>
      </c>
      <c r="B23" s="17" t="n">
        <v>11583</v>
      </c>
      <c r="C23" s="18">
        <f>(535.0/B23*100)</f>
        <v/>
      </c>
      <c r="D23" s="19" t="n">
        <v>11048</v>
      </c>
      <c r="E23" s="18" t="n">
        <v>499.81227772</v>
      </c>
      <c r="F23" s="20" t="n">
        <v>3.45131601</v>
      </c>
      <c r="G23" s="18" t="n">
        <v>511.27493066</v>
      </c>
      <c r="H23" s="20" t="n">
        <v>4.08644991</v>
      </c>
      <c r="I23" s="18" t="n">
        <v>485.71769166</v>
      </c>
      <c r="J23" s="20" t="n">
        <v>5.13993967</v>
      </c>
      <c r="K23" s="18" t="n">
        <v>456.28005586</v>
      </c>
      <c r="L23" s="20" t="n">
        <v>7.35599095</v>
      </c>
      <c r="M23" s="18" t="n">
        <v>443.06802958</v>
      </c>
      <c r="N23" s="20" t="n">
        <v>9.813896939999999</v>
      </c>
      <c r="O23" s="18" t="n">
        <v>458.71026959</v>
      </c>
      <c r="P23" s="20" t="n">
        <v>19.55759787</v>
      </c>
      <c r="Q23" s="18" t="s">
        <v>182</v>
      </c>
      <c r="R23" s="20" t="s">
        <v>182</v>
      </c>
      <c r="S23" s="18" t="s">
        <v>182</v>
      </c>
      <c r="T23" s="20" t="s">
        <v>182</v>
      </c>
      <c r="U23" s="18" t="s">
        <v>182</v>
      </c>
      <c r="V23" s="20" t="s">
        <v>182</v>
      </c>
      <c r="W23" s="18" t="n">
        <v>441.79760089</v>
      </c>
      <c r="X23" s="20" t="n">
        <v>6.21805361</v>
      </c>
    </row>
    <row r="24" spans="1:24">
      <c r="A24" s="15" t="s">
        <v>199</v>
      </c>
      <c r="B24" s="17" t="n">
        <v>6647</v>
      </c>
      <c r="C24" s="18">
        <f>(27.0/B24*100)</f>
        <v/>
      </c>
      <c r="D24" s="19" t="n">
        <v>6620</v>
      </c>
      <c r="E24" s="18" t="n">
        <v>534.18102274</v>
      </c>
      <c r="F24" s="20" t="n">
        <v>2.80795347</v>
      </c>
      <c r="G24" s="18" t="n">
        <v>564.54187954</v>
      </c>
      <c r="H24" s="20" t="n">
        <v>9.661571479999999</v>
      </c>
      <c r="I24" s="18" t="n">
        <v>543.79695372</v>
      </c>
      <c r="J24" s="20" t="n">
        <v>10.05164225</v>
      </c>
      <c r="K24" s="18" t="n">
        <v>529.3451595400001</v>
      </c>
      <c r="L24" s="20" t="n">
        <v>22.59060304</v>
      </c>
      <c r="M24" s="18" t="n">
        <v>447.49268461</v>
      </c>
      <c r="N24" s="20" t="n">
        <v>17.92009454</v>
      </c>
      <c r="O24" s="18" t="n">
        <v>437.355754</v>
      </c>
      <c r="P24" s="20" t="n">
        <v>17.09724105</v>
      </c>
      <c r="Q24" s="18" t="s">
        <v>182</v>
      </c>
      <c r="R24" s="20" t="s">
        <v>182</v>
      </c>
      <c r="S24" s="18" t="s">
        <v>182</v>
      </c>
      <c r="T24" s="20" t="s">
        <v>182</v>
      </c>
      <c r="U24" s="18" t="s">
        <v>182</v>
      </c>
      <c r="V24" s="20" t="s">
        <v>182</v>
      </c>
      <c r="W24" s="18" t="n">
        <v>447.89499977</v>
      </c>
      <c r="X24" s="20" t="n">
        <v>11.79518853</v>
      </c>
    </row>
    <row r="25" spans="1:24">
      <c r="A25" s="15" t="s">
        <v>200</v>
      </c>
      <c r="B25" s="17" t="n">
        <v>5581</v>
      </c>
      <c r="C25" s="18">
        <f>(28.0/B25*100)</f>
        <v/>
      </c>
      <c r="D25" s="19" t="n">
        <v>5553</v>
      </c>
      <c r="E25" s="18" t="n">
        <v>529.23851029</v>
      </c>
      <c r="F25" s="20" t="n">
        <v>3.67765843</v>
      </c>
      <c r="G25" s="18" t="n">
        <v>519.57373197</v>
      </c>
      <c r="H25" s="20" t="n">
        <v>6.54289343</v>
      </c>
      <c r="I25" s="18" t="n">
        <v>489.20591633</v>
      </c>
      <c r="J25" s="20" t="n">
        <v>11.13720971</v>
      </c>
      <c r="K25" s="18" t="n">
        <v>499.14837203</v>
      </c>
      <c r="L25" s="20" t="n">
        <v>23.64177007</v>
      </c>
      <c r="M25" s="18" t="n">
        <v>471.37593811</v>
      </c>
      <c r="N25" s="20" t="n">
        <v>43.50054599</v>
      </c>
      <c r="O25" s="18" t="n">
        <v>392.05635972</v>
      </c>
      <c r="P25" s="20" t="n">
        <v>35.90323828</v>
      </c>
      <c r="Q25" s="18" t="s">
        <v>182</v>
      </c>
      <c r="R25" s="20" t="s">
        <v>182</v>
      </c>
      <c r="S25" s="18" t="s">
        <v>182</v>
      </c>
      <c r="T25" s="20" t="s">
        <v>182</v>
      </c>
      <c r="U25" s="18" t="s">
        <v>182</v>
      </c>
      <c r="V25" s="20" t="s">
        <v>182</v>
      </c>
      <c r="W25" s="18" t="n">
        <v>483.48012832</v>
      </c>
      <c r="X25" s="20" t="n">
        <v>17.1774183</v>
      </c>
    </row>
    <row r="26" spans="1:24">
      <c r="A26" s="15" t="s">
        <v>201</v>
      </c>
      <c r="B26" s="17" t="n">
        <v>4869</v>
      </c>
      <c r="C26" s="18">
        <f>(108.0/B26*100)</f>
        <v/>
      </c>
      <c r="D26" s="19" t="n">
        <v>4761</v>
      </c>
      <c r="E26" s="18" t="n">
        <v>493.05727171</v>
      </c>
      <c r="F26" s="20" t="n">
        <v>2.60427095</v>
      </c>
      <c r="G26" s="18" t="n">
        <v>492.10769159</v>
      </c>
      <c r="H26" s="20" t="n">
        <v>2.97824701</v>
      </c>
      <c r="I26" s="18" t="n">
        <v>468.73999652</v>
      </c>
      <c r="J26" s="20" t="n">
        <v>4.49076598</v>
      </c>
      <c r="K26" s="18" t="n">
        <v>448.13751713</v>
      </c>
      <c r="L26" s="20" t="n">
        <v>5.34593522</v>
      </c>
      <c r="M26" s="18" t="n">
        <v>452.64562724</v>
      </c>
      <c r="N26" s="20" t="n">
        <v>7.53805801</v>
      </c>
      <c r="O26" s="18" t="s">
        <v>182</v>
      </c>
      <c r="P26" s="20" t="s">
        <v>182</v>
      </c>
      <c r="Q26" s="18" t="s">
        <v>182</v>
      </c>
      <c r="R26" s="20" t="s">
        <v>182</v>
      </c>
      <c r="S26" s="18" t="s">
        <v>182</v>
      </c>
      <c r="T26" s="20" t="s">
        <v>182</v>
      </c>
      <c r="U26" s="18" t="s">
        <v>182</v>
      </c>
      <c r="V26" s="20" t="s">
        <v>182</v>
      </c>
      <c r="W26" s="18" t="n">
        <v>427.93693396</v>
      </c>
      <c r="X26" s="20" t="n">
        <v>9.43943679</v>
      </c>
    </row>
    <row r="27" spans="1:24">
      <c r="A27" s="15" t="s">
        <v>202</v>
      </c>
      <c r="B27" s="17" t="n">
        <v>5299</v>
      </c>
      <c r="C27" s="18">
        <f>(207.0/B27*100)</f>
        <v/>
      </c>
      <c r="D27" s="19" t="n">
        <v>5092</v>
      </c>
      <c r="E27" s="18" t="n">
        <v>498.44331039</v>
      </c>
      <c r="F27" s="20" t="n">
        <v>2.27637356</v>
      </c>
      <c r="G27" s="18" t="n">
        <v>517.0985065</v>
      </c>
      <c r="H27" s="20" t="n">
        <v>2.92746231</v>
      </c>
      <c r="I27" s="18" t="n">
        <v>480.93342522</v>
      </c>
      <c r="J27" s="20" t="n">
        <v>3.79153182</v>
      </c>
      <c r="K27" s="18" t="n">
        <v>448.40005794</v>
      </c>
      <c r="L27" s="20" t="n">
        <v>5.74224146</v>
      </c>
      <c r="M27" s="18" t="n">
        <v>424.57875143</v>
      </c>
      <c r="N27" s="20" t="n">
        <v>7.28649495</v>
      </c>
      <c r="O27" s="18" t="n">
        <v>433.74807221</v>
      </c>
      <c r="P27" s="20" t="n">
        <v>14.3856779</v>
      </c>
      <c r="Q27" s="18" t="s">
        <v>182</v>
      </c>
      <c r="R27" s="20" t="s">
        <v>182</v>
      </c>
      <c r="S27" s="18" t="s">
        <v>182</v>
      </c>
      <c r="T27" s="20" t="s">
        <v>182</v>
      </c>
      <c r="U27" s="18" t="s">
        <v>182</v>
      </c>
      <c r="V27" s="20" t="s">
        <v>182</v>
      </c>
      <c r="W27" s="18" t="n">
        <v>427.58474577</v>
      </c>
      <c r="X27" s="20" t="n">
        <v>4.05496768</v>
      </c>
    </row>
    <row r="28" spans="1:24">
      <c r="A28" s="15" t="s">
        <v>203</v>
      </c>
      <c r="B28" s="17" t="n">
        <v>7568</v>
      </c>
      <c r="C28" s="18">
        <f>(141.0/B28*100)</f>
        <v/>
      </c>
      <c r="D28" s="19" t="n">
        <v>7427</v>
      </c>
      <c r="E28" s="18" t="n">
        <v>410.98265503</v>
      </c>
      <c r="F28" s="20" t="n">
        <v>2.4256222</v>
      </c>
      <c r="G28" s="18" t="n">
        <v>419.8576702</v>
      </c>
      <c r="H28" s="20" t="n">
        <v>4.01768426</v>
      </c>
      <c r="I28" s="18" t="n">
        <v>413.15564387</v>
      </c>
      <c r="J28" s="20" t="n">
        <v>4.17919824</v>
      </c>
      <c r="K28" s="18" t="n">
        <v>408.25528685</v>
      </c>
      <c r="L28" s="20" t="n">
        <v>5.53695129</v>
      </c>
      <c r="M28" s="18" t="n">
        <v>400.15589906</v>
      </c>
      <c r="N28" s="20" t="n">
        <v>8.771368130000001</v>
      </c>
      <c r="O28" s="18" t="n">
        <v>331.61953229</v>
      </c>
      <c r="P28" s="20" t="n">
        <v>9.41278149</v>
      </c>
      <c r="Q28" s="18" t="s">
        <v>182</v>
      </c>
      <c r="R28" s="20" t="s">
        <v>182</v>
      </c>
      <c r="S28" s="18" t="s">
        <v>182</v>
      </c>
      <c r="T28" s="20" t="s">
        <v>182</v>
      </c>
      <c r="U28" s="18" t="s">
        <v>182</v>
      </c>
      <c r="V28" s="20" t="s">
        <v>182</v>
      </c>
      <c r="W28" s="18" t="n">
        <v>367.42466516</v>
      </c>
      <c r="X28" s="20" t="n">
        <v>6.29222089</v>
      </c>
    </row>
    <row r="29" spans="1:24">
      <c r="A29" s="15" t="s">
        <v>204</v>
      </c>
      <c r="B29" s="17" t="n">
        <v>5385</v>
      </c>
      <c r="C29" s="18">
        <f>(37.0/B29*100)</f>
        <v/>
      </c>
      <c r="D29" s="19" t="n">
        <v>5348</v>
      </c>
      <c r="E29" s="18" t="n">
        <v>509.28829265</v>
      </c>
      <c r="F29" s="20" t="n">
        <v>3.43847741</v>
      </c>
      <c r="G29" s="18" t="n">
        <v>542.15215484</v>
      </c>
      <c r="H29" s="20" t="n">
        <v>2.91771003</v>
      </c>
      <c r="I29" s="18" t="n">
        <v>521.89972497</v>
      </c>
      <c r="J29" s="20" t="n">
        <v>3.51247114</v>
      </c>
      <c r="K29" s="18" t="n">
        <v>493.33375247</v>
      </c>
      <c r="L29" s="20" t="n">
        <v>5.84145965</v>
      </c>
      <c r="M29" s="18" t="n">
        <v>464.85032663</v>
      </c>
      <c r="N29" s="20" t="n">
        <v>7.71537925</v>
      </c>
      <c r="O29" s="18" t="n">
        <v>388.67614524</v>
      </c>
      <c r="P29" s="20" t="n">
        <v>42.43001082</v>
      </c>
      <c r="Q29" s="18" t="s">
        <v>182</v>
      </c>
      <c r="R29" s="20" t="s">
        <v>182</v>
      </c>
      <c r="S29" s="18" t="n">
        <v>335.3902018</v>
      </c>
      <c r="T29" s="20" t="n">
        <v>12.1685767</v>
      </c>
      <c r="U29" s="18" t="s">
        <v>182</v>
      </c>
      <c r="V29" s="20" t="s">
        <v>182</v>
      </c>
      <c r="W29" s="18" t="n">
        <v>426.12843934</v>
      </c>
      <c r="X29" s="20" t="n">
        <v>11.86490745</v>
      </c>
    </row>
    <row r="30" spans="1:24">
      <c r="A30" s="15" t="s">
        <v>205</v>
      </c>
      <c r="B30" s="17" t="n">
        <v>4520</v>
      </c>
      <c r="C30" s="18">
        <f>(618.0/B30*100)</f>
        <v/>
      </c>
      <c r="D30" s="19" t="n">
        <v>3902</v>
      </c>
      <c r="E30" s="18" t="n">
        <v>505.54467003</v>
      </c>
      <c r="F30" s="20" t="n">
        <v>3.67980541</v>
      </c>
      <c r="G30" s="18" t="n">
        <v>519.88910538</v>
      </c>
      <c r="H30" s="20" t="n">
        <v>3.36492541</v>
      </c>
      <c r="I30" s="18" t="n">
        <v>500.44887657</v>
      </c>
      <c r="J30" s="20" t="n">
        <v>4.27112488</v>
      </c>
      <c r="K30" s="18" t="n">
        <v>470.04599361</v>
      </c>
      <c r="L30" s="20" t="n">
        <v>5.94490358</v>
      </c>
      <c r="M30" s="18" t="n">
        <v>457.62725375</v>
      </c>
      <c r="N30" s="20" t="n">
        <v>7.88538648</v>
      </c>
      <c r="O30" s="18" t="n">
        <v>416.62079913</v>
      </c>
      <c r="P30" s="20" t="n">
        <v>23.35845308</v>
      </c>
      <c r="Q30" s="18" t="s">
        <v>182</v>
      </c>
      <c r="R30" s="20" t="s">
        <v>182</v>
      </c>
      <c r="S30" s="18" t="s">
        <v>182</v>
      </c>
      <c r="T30" s="20" t="s">
        <v>182</v>
      </c>
      <c r="U30" s="18" t="s">
        <v>182</v>
      </c>
      <c r="V30" s="20" t="s">
        <v>182</v>
      </c>
      <c r="W30" s="18" t="n">
        <v>429.70051537</v>
      </c>
      <c r="X30" s="20" t="n">
        <v>6.44916058</v>
      </c>
    </row>
    <row r="31" spans="1:24">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s">
        <v>182</v>
      </c>
      <c r="R31" s="20" t="s">
        <v>182</v>
      </c>
      <c r="S31" s="18" t="n">
        <v>501.72981506</v>
      </c>
      <c r="T31" s="20" t="n">
        <v>2.23163648</v>
      </c>
      <c r="U31" s="18" t="s">
        <v>182</v>
      </c>
      <c r="V31" s="20" t="s">
        <v>182</v>
      </c>
      <c r="W31" s="18" t="s">
        <v>182</v>
      </c>
      <c r="X31" s="20" t="s">
        <v>182</v>
      </c>
    </row>
    <row r="32" spans="1:24">
      <c r="A32" s="15" t="s">
        <v>207</v>
      </c>
      <c r="B32" s="17" t="n">
        <v>4478</v>
      </c>
      <c r="C32" s="18">
        <f>(18.0/B32*100)</f>
        <v/>
      </c>
      <c r="D32" s="19" t="n">
        <v>4460</v>
      </c>
      <c r="E32" s="18" t="n">
        <v>518.46111961</v>
      </c>
      <c r="F32" s="20" t="n">
        <v>2.56823696</v>
      </c>
      <c r="G32" s="18" t="n">
        <v>502.71273508</v>
      </c>
      <c r="H32" s="20" t="n">
        <v>4.2531423</v>
      </c>
      <c r="I32" s="18" t="n">
        <v>484.65075044</v>
      </c>
      <c r="J32" s="20" t="n">
        <v>5.48926589</v>
      </c>
      <c r="K32" s="18" t="n">
        <v>449.67195159</v>
      </c>
      <c r="L32" s="20" t="n">
        <v>6.39038898</v>
      </c>
      <c r="M32" s="18" t="n">
        <v>449.64378477</v>
      </c>
      <c r="N32" s="20" t="n">
        <v>7.0983519</v>
      </c>
      <c r="O32" s="18" t="n">
        <v>459.37468581</v>
      </c>
      <c r="P32" s="20" t="n">
        <v>28.13902873</v>
      </c>
      <c r="Q32" s="18" t="s">
        <v>182</v>
      </c>
      <c r="R32" s="20" t="s">
        <v>182</v>
      </c>
      <c r="S32" s="18" t="s">
        <v>182</v>
      </c>
      <c r="T32" s="20" t="s">
        <v>182</v>
      </c>
      <c r="U32" s="18" t="s">
        <v>182</v>
      </c>
      <c r="V32" s="20" t="s">
        <v>182</v>
      </c>
      <c r="W32" s="18" t="n">
        <v>426.85784427</v>
      </c>
      <c r="X32" s="20" t="n">
        <v>9.51398925</v>
      </c>
    </row>
    <row r="33" spans="1:24">
      <c r="A33" s="15" t="s">
        <v>208</v>
      </c>
      <c r="B33" s="17" t="n">
        <v>7325</v>
      </c>
      <c r="C33" s="18">
        <f>(254.0/B33*100)</f>
        <v/>
      </c>
      <c r="D33" s="19" t="n">
        <v>7071</v>
      </c>
      <c r="E33" s="18" t="n">
        <v>504.15601345</v>
      </c>
      <c r="F33" s="20" t="n">
        <v>3.92617509</v>
      </c>
      <c r="G33" s="18" t="n">
        <v>508.50987901</v>
      </c>
      <c r="H33" s="20" t="n">
        <v>3.25407831</v>
      </c>
      <c r="I33" s="18" t="n">
        <v>477.53190266</v>
      </c>
      <c r="J33" s="20" t="n">
        <v>4.6952746</v>
      </c>
      <c r="K33" s="18" t="n">
        <v>463.3214971</v>
      </c>
      <c r="L33" s="20" t="n">
        <v>5.63801205</v>
      </c>
      <c r="M33" s="18" t="n">
        <v>439.54778287</v>
      </c>
      <c r="N33" s="20" t="n">
        <v>7.50936792</v>
      </c>
      <c r="O33" s="18" t="n">
        <v>385.2957023</v>
      </c>
      <c r="P33" s="20" t="n">
        <v>29.52119482</v>
      </c>
      <c r="Q33" s="18" t="s">
        <v>182</v>
      </c>
      <c r="R33" s="20" t="s">
        <v>182</v>
      </c>
      <c r="S33" s="18" t="s">
        <v>182</v>
      </c>
      <c r="T33" s="20" t="s">
        <v>182</v>
      </c>
      <c r="U33" s="18" t="s">
        <v>182</v>
      </c>
      <c r="V33" s="20" t="s">
        <v>182</v>
      </c>
      <c r="W33" s="18" t="n">
        <v>422.45539539</v>
      </c>
      <c r="X33" s="20" t="n">
        <v>8.673497940000001</v>
      </c>
    </row>
    <row r="34" spans="1:24">
      <c r="A34" s="15" t="s">
        <v>209</v>
      </c>
      <c r="B34" s="17" t="n">
        <v>6350</v>
      </c>
      <c r="C34" s="18">
        <f>(94.0/B34*100)</f>
        <v/>
      </c>
      <c r="D34" s="19" t="n">
        <v>6256</v>
      </c>
      <c r="E34" s="18" t="n">
        <v>495.76653467</v>
      </c>
      <c r="F34" s="20" t="n">
        <v>2.96043167</v>
      </c>
      <c r="G34" s="18" t="n">
        <v>490.55021066</v>
      </c>
      <c r="H34" s="20" t="n">
        <v>4.32391728</v>
      </c>
      <c r="I34" s="18" t="n">
        <v>478.90339225</v>
      </c>
      <c r="J34" s="20" t="n">
        <v>4.22466137</v>
      </c>
      <c r="K34" s="18" t="n">
        <v>466.69144662</v>
      </c>
      <c r="L34" s="20" t="n">
        <v>6.23897774</v>
      </c>
      <c r="M34" s="18" t="n">
        <v>433.39513356</v>
      </c>
      <c r="N34" s="20" t="n">
        <v>5.7770395</v>
      </c>
      <c r="O34" s="18" t="n">
        <v>379.07328183</v>
      </c>
      <c r="P34" s="20" t="n">
        <v>14.0777645</v>
      </c>
      <c r="Q34" s="18" t="s">
        <v>182</v>
      </c>
      <c r="R34" s="20" t="s">
        <v>182</v>
      </c>
      <c r="S34" s="18" t="n">
        <v>336.51078337</v>
      </c>
      <c r="T34" s="20" t="n">
        <v>12.24828707</v>
      </c>
      <c r="U34" s="18" t="s">
        <v>182</v>
      </c>
      <c r="V34" s="20" t="s">
        <v>182</v>
      </c>
      <c r="W34" s="18" t="n">
        <v>398.47702177</v>
      </c>
      <c r="X34" s="20" t="n">
        <v>9.04614115</v>
      </c>
    </row>
    <row r="35" spans="1:24">
      <c r="A35" s="15" t="s">
        <v>210</v>
      </c>
      <c r="B35" s="17" t="n">
        <v>6406</v>
      </c>
      <c r="C35" s="18">
        <f>(85.0/B35*100)</f>
        <v/>
      </c>
      <c r="D35" s="19" t="n">
        <v>6321</v>
      </c>
      <c r="E35" s="18" t="n">
        <v>523.92172608</v>
      </c>
      <c r="F35" s="20" t="n">
        <v>2.2054407</v>
      </c>
      <c r="G35" s="18" t="n">
        <v>523.0146942600001</v>
      </c>
      <c r="H35" s="20" t="n">
        <v>3.49397016</v>
      </c>
      <c r="I35" s="18" t="n">
        <v>505.58478714</v>
      </c>
      <c r="J35" s="20" t="n">
        <v>3.49376883</v>
      </c>
      <c r="K35" s="18" t="n">
        <v>468.83085385</v>
      </c>
      <c r="L35" s="20" t="n">
        <v>5.60557648</v>
      </c>
      <c r="M35" s="18" t="n">
        <v>449.59546471</v>
      </c>
      <c r="N35" s="20" t="n">
        <v>9.731505820000001</v>
      </c>
      <c r="O35" s="18" t="n">
        <v>456.28947541</v>
      </c>
      <c r="P35" s="20" t="n">
        <v>18.93491365</v>
      </c>
      <c r="Q35" s="18" t="s">
        <v>182</v>
      </c>
      <c r="R35" s="20" t="s">
        <v>182</v>
      </c>
      <c r="S35" s="18" t="n">
        <v>349.78970242</v>
      </c>
      <c r="T35" s="20" t="n">
        <v>6.90672373</v>
      </c>
      <c r="U35" s="18" t="s">
        <v>182</v>
      </c>
      <c r="V35" s="20" t="s">
        <v>182</v>
      </c>
      <c r="W35" s="18" t="n">
        <v>448.95038376</v>
      </c>
      <c r="X35" s="20" t="n">
        <v>6.47910184</v>
      </c>
    </row>
    <row r="36" spans="1:24">
      <c r="A36" s="15" t="s">
        <v>211</v>
      </c>
      <c r="B36" s="17" t="n">
        <v>6736</v>
      </c>
      <c r="C36" s="18">
        <f>(67.0/B36*100)</f>
        <v/>
      </c>
      <c r="D36" s="19" t="n">
        <v>6669</v>
      </c>
      <c r="E36" s="18" t="n">
        <v>485.36557607</v>
      </c>
      <c r="F36" s="20" t="n">
        <v>2.68144515</v>
      </c>
      <c r="G36" s="18" t="n">
        <v>501.56883705</v>
      </c>
      <c r="H36" s="20" t="n">
        <v>3.4242791</v>
      </c>
      <c r="I36" s="18" t="n">
        <v>492.58029962</v>
      </c>
      <c r="J36" s="20" t="n">
        <v>3.5234148</v>
      </c>
      <c r="K36" s="18" t="n">
        <v>478.99483417</v>
      </c>
      <c r="L36" s="20" t="n">
        <v>5.74055664</v>
      </c>
      <c r="M36" s="18" t="n">
        <v>443.77979785</v>
      </c>
      <c r="N36" s="20" t="n">
        <v>9.626078140000001</v>
      </c>
      <c r="O36" s="18" t="n">
        <v>415.69116087</v>
      </c>
      <c r="P36" s="20" t="n">
        <v>19.29217902</v>
      </c>
      <c r="Q36" s="18" t="s">
        <v>182</v>
      </c>
      <c r="R36" s="20" t="s">
        <v>182</v>
      </c>
      <c r="S36" s="18" t="s">
        <v>182</v>
      </c>
      <c r="T36" s="20" t="s">
        <v>182</v>
      </c>
      <c r="U36" s="18" t="s">
        <v>182</v>
      </c>
      <c r="V36" s="20" t="s">
        <v>182</v>
      </c>
      <c r="W36" s="18" t="n">
        <v>420.89306727</v>
      </c>
      <c r="X36" s="20" t="n">
        <v>6.77827744</v>
      </c>
    </row>
    <row r="37" spans="1:24">
      <c r="A37" s="15" t="s">
        <v>212</v>
      </c>
      <c r="B37" s="17" t="n">
        <v>5458</v>
      </c>
      <c r="C37" s="18">
        <f>(306.0/B37*100)</f>
        <v/>
      </c>
      <c r="D37" s="19" t="n">
        <v>5152</v>
      </c>
      <c r="E37" s="18" t="n">
        <v>508.40164197</v>
      </c>
      <c r="F37" s="20" t="n">
        <v>3.18245354</v>
      </c>
      <c r="G37" s="18" t="n">
        <v>511.49489081</v>
      </c>
      <c r="H37" s="20" t="n">
        <v>4.67662198</v>
      </c>
      <c r="I37" s="18" t="n">
        <v>504.41581134</v>
      </c>
      <c r="J37" s="20" t="n">
        <v>4.93442674</v>
      </c>
      <c r="K37" s="18" t="n">
        <v>484.88223806</v>
      </c>
      <c r="L37" s="20" t="n">
        <v>5.21260247</v>
      </c>
      <c r="M37" s="18" t="n">
        <v>481.12748462</v>
      </c>
      <c r="N37" s="20" t="n">
        <v>7.29933804</v>
      </c>
      <c r="O37" s="18" t="n">
        <v>389.21190398</v>
      </c>
      <c r="P37" s="20" t="n">
        <v>22.35314496</v>
      </c>
      <c r="Q37" s="18" t="s">
        <v>182</v>
      </c>
      <c r="R37" s="20" t="s">
        <v>182</v>
      </c>
      <c r="S37" s="18" t="s">
        <v>182</v>
      </c>
      <c r="T37" s="20" t="s">
        <v>182</v>
      </c>
      <c r="U37" s="18" t="s">
        <v>182</v>
      </c>
      <c r="V37" s="20" t="s">
        <v>182</v>
      </c>
      <c r="W37" s="18" t="n">
        <v>425.68183355</v>
      </c>
      <c r="X37" s="20" t="n">
        <v>5.59474629</v>
      </c>
    </row>
    <row r="38" spans="1:24">
      <c r="A38" s="15" t="s">
        <v>213</v>
      </c>
      <c r="B38" s="17" t="n">
        <v>5860</v>
      </c>
      <c r="C38" s="18">
        <f>(75.0/B38*100)</f>
        <v/>
      </c>
      <c r="D38" s="19" t="n">
        <v>5785</v>
      </c>
      <c r="E38" s="18" t="n">
        <v>524.8615071200001</v>
      </c>
      <c r="F38" s="20" t="n">
        <v>3.43943322</v>
      </c>
      <c r="G38" s="18" t="n">
        <v>549.10797128</v>
      </c>
      <c r="H38" s="20" t="n">
        <v>3.60552529</v>
      </c>
      <c r="I38" s="18" t="n">
        <v>518.26436949</v>
      </c>
      <c r="J38" s="20" t="n">
        <v>5.69929131</v>
      </c>
      <c r="K38" s="18" t="n">
        <v>478.85657999</v>
      </c>
      <c r="L38" s="20" t="n">
        <v>8.811796599999999</v>
      </c>
      <c r="M38" s="18" t="n">
        <v>463.05458629</v>
      </c>
      <c r="N38" s="20" t="n">
        <v>11.23290025</v>
      </c>
      <c r="O38" s="18" t="n">
        <v>423.77334755</v>
      </c>
      <c r="P38" s="20" t="n">
        <v>19.6152984</v>
      </c>
      <c r="Q38" s="18" t="s">
        <v>182</v>
      </c>
      <c r="R38" s="20" t="s">
        <v>182</v>
      </c>
      <c r="S38" s="18" t="s">
        <v>182</v>
      </c>
      <c r="T38" s="20" t="s">
        <v>182</v>
      </c>
      <c r="U38" s="18" t="s">
        <v>182</v>
      </c>
      <c r="V38" s="20" t="s">
        <v>182</v>
      </c>
      <c r="W38" s="18" t="n">
        <v>461.57208713</v>
      </c>
      <c r="X38" s="20" t="n">
        <v>6.75069028</v>
      </c>
    </row>
    <row r="39" spans="1:24">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s">
        <v>182</v>
      </c>
      <c r="R39" s="20" t="s">
        <v>182</v>
      </c>
      <c r="S39" s="18" t="n">
        <v>420.45397969</v>
      </c>
      <c r="T39" s="20" t="n">
        <v>4.12888277</v>
      </c>
      <c r="U39" s="18" t="s">
        <v>182</v>
      </c>
      <c r="V39" s="20" t="s">
        <v>182</v>
      </c>
      <c r="W39" s="18" t="s">
        <v>182</v>
      </c>
      <c r="X39" s="20" t="s">
        <v>182</v>
      </c>
    </row>
    <row r="40" spans="1:24">
      <c r="A40" s="15" t="s">
        <v>215</v>
      </c>
      <c r="B40" s="17" t="n">
        <v>14157</v>
      </c>
      <c r="C40" s="18">
        <f>(5681.0/B40*100)</f>
        <v/>
      </c>
      <c r="D40" s="19" t="n">
        <v>8476</v>
      </c>
      <c r="E40" s="18" t="n">
        <v>499.92933967</v>
      </c>
      <c r="F40" s="20" t="n">
        <v>3.301344</v>
      </c>
      <c r="G40" s="18" t="n">
        <v>519.07174401</v>
      </c>
      <c r="H40" s="20" t="n">
        <v>4.16904426</v>
      </c>
      <c r="I40" s="18" t="n">
        <v>501.59044438</v>
      </c>
      <c r="J40" s="20" t="n">
        <v>5.09175428</v>
      </c>
      <c r="K40" s="18" t="n">
        <v>463.67272845</v>
      </c>
      <c r="L40" s="20" t="n">
        <v>6.95958042</v>
      </c>
      <c r="M40" s="18" t="n">
        <v>438.13657718</v>
      </c>
      <c r="N40" s="20" t="n">
        <v>9.444481229999999</v>
      </c>
      <c r="O40" s="18" t="n">
        <v>408.69474018</v>
      </c>
      <c r="P40" s="20" t="n">
        <v>29.40753755</v>
      </c>
      <c r="Q40" s="18" t="s">
        <v>182</v>
      </c>
      <c r="R40" s="20" t="s">
        <v>182</v>
      </c>
      <c r="S40" s="18" t="n">
        <v>491.16464222</v>
      </c>
      <c r="T40" s="20" t="n">
        <v>2.5540442</v>
      </c>
      <c r="U40" s="18" t="s">
        <v>182</v>
      </c>
      <c r="V40" s="20" t="s">
        <v>182</v>
      </c>
      <c r="W40" s="18" t="n">
        <v>408.97060716</v>
      </c>
      <c r="X40" s="20" t="n">
        <v>5.74578423</v>
      </c>
    </row>
    <row r="41" spans="1:24">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s">
        <v>182</v>
      </c>
      <c r="R41" s="20" t="s">
        <v>182</v>
      </c>
      <c r="S41" s="18" t="n">
        <v>469.62849192</v>
      </c>
      <c r="T41" s="20" t="n">
        <v>3.16639492</v>
      </c>
      <c r="U41" s="18" t="s">
        <v>182</v>
      </c>
      <c r="V41" s="20" t="s">
        <v>182</v>
      </c>
      <c r="W41" s="18" t="s">
        <v>182</v>
      </c>
      <c r="X41" s="20" t="s">
        <v>182</v>
      </c>
    </row>
    <row r="42" spans="1:24">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c r="W44" s="18" t="s">
        <v>182</v>
      </c>
      <c r="X44" s="20" t="s">
        <v>182</v>
      </c>
    </row>
    <row r="45" spans="1:24">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s">
        <v>182</v>
      </c>
      <c r="R45" s="20" t="s">
        <v>182</v>
      </c>
      <c r="S45" s="18" t="n">
        <v>359.60621715</v>
      </c>
      <c r="T45" s="20" t="n">
        <v>2.95186404</v>
      </c>
      <c r="U45" s="18" t="s">
        <v>182</v>
      </c>
      <c r="V45" s="20" t="s">
        <v>182</v>
      </c>
      <c r="W45" s="18" t="s">
        <v>182</v>
      </c>
      <c r="X45" s="20" t="s">
        <v>182</v>
      </c>
    </row>
    <row r="46" spans="1:24">
      <c r="A46" s="15" t="s">
        <v>221</v>
      </c>
      <c r="B46" s="17" t="n">
        <v>23141</v>
      </c>
      <c r="C46" s="18">
        <f>(2873.0/B46*100)</f>
        <v/>
      </c>
      <c r="D46" s="19" t="n">
        <v>20268</v>
      </c>
      <c r="E46" s="18" t="n">
        <v>396.24964756</v>
      </c>
      <c r="F46" s="20" t="n">
        <v>3.47992532</v>
      </c>
      <c r="G46" s="18" t="n">
        <v>401.13228385</v>
      </c>
      <c r="H46" s="20" t="n">
        <v>5.87338604</v>
      </c>
      <c r="I46" s="18" t="n">
        <v>398.28782428</v>
      </c>
      <c r="J46" s="20" t="n">
        <v>5.8525651</v>
      </c>
      <c r="K46" s="18" t="n">
        <v>382.33290851</v>
      </c>
      <c r="L46" s="20" t="n">
        <v>7.80851329</v>
      </c>
      <c r="M46" s="18" t="n">
        <v>360.89149134</v>
      </c>
      <c r="N46" s="20" t="n">
        <v>8.83861143</v>
      </c>
      <c r="O46" s="18" t="n">
        <v>284.46388749</v>
      </c>
      <c r="P46" s="20" t="n">
        <v>12.06045404</v>
      </c>
      <c r="Q46" s="18" t="s">
        <v>182</v>
      </c>
      <c r="R46" s="20" t="s">
        <v>182</v>
      </c>
      <c r="S46" s="18" t="s">
        <v>182</v>
      </c>
      <c r="T46" s="20" t="s">
        <v>182</v>
      </c>
      <c r="U46" s="18" t="s">
        <v>182</v>
      </c>
      <c r="V46" s="20" t="s">
        <v>182</v>
      </c>
      <c r="W46" s="18" t="n">
        <v>357.81265464</v>
      </c>
      <c r="X46" s="20" t="n">
        <v>3.88624589</v>
      </c>
    </row>
    <row r="47" spans="1:24">
      <c r="A47" s="15" t="s">
        <v>222</v>
      </c>
      <c r="B47" s="17" t="n">
        <v>5928</v>
      </c>
      <c r="C47" s="18">
        <f>(197.0/B47*100)</f>
        <v/>
      </c>
      <c r="D47" s="19" t="n">
        <v>5731</v>
      </c>
      <c r="E47" s="18" t="n">
        <v>471.01141574</v>
      </c>
      <c r="F47" s="20" t="n">
        <v>4.06860197</v>
      </c>
      <c r="G47" s="18" t="n">
        <v>462.24001343</v>
      </c>
      <c r="H47" s="20" t="n">
        <v>5.68290161</v>
      </c>
      <c r="I47" s="18" t="n">
        <v>455.91510814</v>
      </c>
      <c r="J47" s="20" t="n">
        <v>5.42406218</v>
      </c>
      <c r="K47" s="18" t="n">
        <v>419.66475079</v>
      </c>
      <c r="L47" s="20" t="n">
        <v>5.93325742</v>
      </c>
      <c r="M47" s="18" t="n">
        <v>413.23178266</v>
      </c>
      <c r="N47" s="20" t="n">
        <v>5.38219522</v>
      </c>
      <c r="O47" s="18" t="n">
        <v>351.05817057</v>
      </c>
      <c r="P47" s="20" t="n">
        <v>12.61946813</v>
      </c>
      <c r="Q47" s="18" t="s">
        <v>182</v>
      </c>
      <c r="R47" s="20" t="s">
        <v>182</v>
      </c>
      <c r="S47" s="18" t="s">
        <v>182</v>
      </c>
      <c r="T47" s="20" t="s">
        <v>182</v>
      </c>
      <c r="U47" s="18" t="s">
        <v>182</v>
      </c>
      <c r="V47" s="20" t="s">
        <v>182</v>
      </c>
      <c r="W47" s="18" t="n">
        <v>389.12063856</v>
      </c>
      <c r="X47" s="20" t="n">
        <v>4.93489492</v>
      </c>
    </row>
    <row r="48" spans="1:24">
      <c r="A48" s="15" t="s">
        <v>223</v>
      </c>
      <c r="B48" s="17" t="n">
        <v>9841</v>
      </c>
      <c r="C48" s="18">
        <f>(19.0/B48*100)</f>
        <v/>
      </c>
      <c r="D48" s="19" t="n">
        <v>9822</v>
      </c>
      <c r="E48" s="18" t="n">
        <v>541.75026338</v>
      </c>
      <c r="F48" s="20" t="n">
        <v>4.6035329</v>
      </c>
      <c r="G48" s="18" t="n">
        <v>536.50337768</v>
      </c>
      <c r="H48" s="20" t="n">
        <v>7.38497039</v>
      </c>
      <c r="I48" s="18" t="n">
        <v>521.7908364899999</v>
      </c>
      <c r="J48" s="20" t="n">
        <v>8.575370749999999</v>
      </c>
      <c r="K48" s="18" t="n">
        <v>469.55100313</v>
      </c>
      <c r="L48" s="20" t="n">
        <v>13.3115119</v>
      </c>
      <c r="M48" s="18" t="n">
        <v>452.39353862</v>
      </c>
      <c r="N48" s="20" t="n">
        <v>12.49468407</v>
      </c>
      <c r="O48" s="18" t="n">
        <v>379.37826934</v>
      </c>
      <c r="P48" s="20" t="n">
        <v>11.07715242</v>
      </c>
      <c r="Q48" s="18" t="s">
        <v>182</v>
      </c>
      <c r="R48" s="20" t="s">
        <v>182</v>
      </c>
      <c r="S48" s="18" t="s">
        <v>182</v>
      </c>
      <c r="T48" s="20" t="s">
        <v>182</v>
      </c>
      <c r="U48" s="18" t="s">
        <v>182</v>
      </c>
      <c r="V48" s="20" t="s">
        <v>182</v>
      </c>
      <c r="W48" s="18" t="n">
        <v>462.76137983</v>
      </c>
      <c r="X48" s="20" t="n">
        <v>19.57706252</v>
      </c>
    </row>
    <row r="49" spans="1:24">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s">
        <v>182</v>
      </c>
      <c r="R49" s="20" t="s">
        <v>182</v>
      </c>
      <c r="S49" s="18" t="n">
        <v>409.03332786</v>
      </c>
      <c r="T49" s="20" t="n">
        <v>3.05386641</v>
      </c>
      <c r="U49" s="18" t="s">
        <v>182</v>
      </c>
      <c r="V49" s="20" t="s">
        <v>182</v>
      </c>
      <c r="W49" s="18" t="s">
        <v>182</v>
      </c>
      <c r="X49" s="20" t="s">
        <v>182</v>
      </c>
    </row>
    <row r="50" spans="1:24">
      <c r="A50" s="15" t="s">
        <v>225</v>
      </c>
      <c r="B50" s="17" t="n">
        <v>11795</v>
      </c>
      <c r="C50" s="18">
        <f>(1173.0/B50*100)</f>
        <v/>
      </c>
      <c r="D50" s="19" t="n">
        <v>10622</v>
      </c>
      <c r="E50" s="18" t="n">
        <v>403.4927266</v>
      </c>
      <c r="F50" s="20" t="n">
        <v>2.96948213</v>
      </c>
      <c r="G50" s="18" t="n">
        <v>401.37412968</v>
      </c>
      <c r="H50" s="20" t="n">
        <v>3.35109598</v>
      </c>
      <c r="I50" s="18" t="n">
        <v>397.33520891</v>
      </c>
      <c r="J50" s="20" t="n">
        <v>3.43507535</v>
      </c>
      <c r="K50" s="18" t="n">
        <v>377.55947833</v>
      </c>
      <c r="L50" s="20" t="n">
        <v>3.7483409</v>
      </c>
      <c r="M50" s="18" t="n">
        <v>370.66008852</v>
      </c>
      <c r="N50" s="20" t="n">
        <v>7.21116747</v>
      </c>
      <c r="O50" s="18" t="n">
        <v>309.38214635</v>
      </c>
      <c r="P50" s="20" t="n">
        <v>11.65830352</v>
      </c>
      <c r="Q50" s="18" t="s">
        <v>182</v>
      </c>
      <c r="R50" s="20" t="s">
        <v>182</v>
      </c>
      <c r="S50" s="18" t="s">
        <v>182</v>
      </c>
      <c r="T50" s="20" t="s">
        <v>182</v>
      </c>
      <c r="U50" s="18" t="s">
        <v>182</v>
      </c>
      <c r="V50" s="20" t="s">
        <v>182</v>
      </c>
      <c r="W50" s="18" t="n">
        <v>365.52446749</v>
      </c>
      <c r="X50" s="20" t="n">
        <v>7.68216408</v>
      </c>
    </row>
    <row r="51" spans="1:24">
      <c r="A51" s="15" t="s">
        <v>226</v>
      </c>
      <c r="B51" s="17" t="n">
        <v>6866</v>
      </c>
      <c r="C51" s="18">
        <f>(116.0/B51*100)</f>
        <v/>
      </c>
      <c r="D51" s="19" t="n">
        <v>6750</v>
      </c>
      <c r="E51" s="18" t="n">
        <v>407.4935678</v>
      </c>
      <c r="F51" s="20" t="n">
        <v>2.99147219</v>
      </c>
      <c r="G51" s="18" t="n">
        <v>412.82841103</v>
      </c>
      <c r="H51" s="20" t="n">
        <v>4.06876755</v>
      </c>
      <c r="I51" s="18" t="n">
        <v>407.35145472</v>
      </c>
      <c r="J51" s="20" t="n">
        <v>4.66273795</v>
      </c>
      <c r="K51" s="18" t="n">
        <v>401.51021521</v>
      </c>
      <c r="L51" s="20" t="n">
        <v>7.0625676</v>
      </c>
      <c r="M51" s="18" t="n">
        <v>386.34306483</v>
      </c>
      <c r="N51" s="20" t="n">
        <v>7.22944782</v>
      </c>
      <c r="O51" s="18" t="n">
        <v>338.45012167</v>
      </c>
      <c r="P51" s="20" t="n">
        <v>17.18682088</v>
      </c>
      <c r="Q51" s="18" t="s">
        <v>182</v>
      </c>
      <c r="R51" s="20" t="s">
        <v>182</v>
      </c>
      <c r="S51" s="18" t="n">
        <v>380.5422133</v>
      </c>
      <c r="T51" s="20" t="n">
        <v>4.31283207</v>
      </c>
      <c r="U51" s="18" t="s">
        <v>182</v>
      </c>
      <c r="V51" s="20" t="s">
        <v>182</v>
      </c>
      <c r="W51" s="18" t="n">
        <v>379.00675912</v>
      </c>
      <c r="X51" s="20" t="n">
        <v>5.04054857</v>
      </c>
    </row>
    <row r="52" spans="1:24">
      <c r="A52" s="15" t="s">
        <v>227</v>
      </c>
      <c r="B52" s="17" t="n">
        <v>5809</v>
      </c>
      <c r="C52" s="18">
        <f>(120.0/B52*100)</f>
        <v/>
      </c>
      <c r="D52" s="19" t="n">
        <v>5689</v>
      </c>
      <c r="E52" s="18" t="n">
        <v>477.04450936</v>
      </c>
      <c r="F52" s="20" t="n">
        <v>3.27166864</v>
      </c>
      <c r="G52" s="18" t="n">
        <v>474.08707178</v>
      </c>
      <c r="H52" s="20" t="n">
        <v>3.81551828</v>
      </c>
      <c r="I52" s="18" t="n">
        <v>450.2941662</v>
      </c>
      <c r="J52" s="20" t="n">
        <v>4.82862486</v>
      </c>
      <c r="K52" s="18" t="n">
        <v>433.65726599</v>
      </c>
      <c r="L52" s="20" t="n">
        <v>7.42639437</v>
      </c>
      <c r="M52" s="18" t="n">
        <v>423.47309533</v>
      </c>
      <c r="N52" s="20" t="n">
        <v>6.84609508</v>
      </c>
      <c r="O52" s="18" t="n">
        <v>376.4202098</v>
      </c>
      <c r="P52" s="20" t="n">
        <v>22.91895151</v>
      </c>
      <c r="Q52" s="18" t="s">
        <v>182</v>
      </c>
      <c r="R52" s="20" t="s">
        <v>182</v>
      </c>
      <c r="S52" s="18" t="s">
        <v>182</v>
      </c>
      <c r="T52" s="20" t="s">
        <v>182</v>
      </c>
      <c r="U52" s="18" t="s">
        <v>182</v>
      </c>
      <c r="V52" s="20" t="s">
        <v>182</v>
      </c>
      <c r="W52" s="18" t="n">
        <v>388.07225167</v>
      </c>
      <c r="X52" s="20" t="n">
        <v>6.40962689</v>
      </c>
    </row>
    <row r="53" spans="1:24">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s">
        <v>182</v>
      </c>
      <c r="R53" s="20" t="s">
        <v>182</v>
      </c>
      <c r="S53" s="18" t="n">
        <v>437.12852379</v>
      </c>
      <c r="T53" s="20" t="n">
        <v>1.71824983</v>
      </c>
      <c r="U53" s="18" t="s">
        <v>182</v>
      </c>
      <c r="V53" s="20" t="s">
        <v>182</v>
      </c>
      <c r="W53" s="18" t="s">
        <v>182</v>
      </c>
      <c r="X53" s="20" t="s">
        <v>182</v>
      </c>
    </row>
    <row r="54" spans="1:24">
      <c r="A54" s="15" t="s">
        <v>229</v>
      </c>
      <c r="B54" s="17" t="n">
        <v>4740</v>
      </c>
      <c r="C54" s="18">
        <f>(509.0/B54*100)</f>
        <v/>
      </c>
      <c r="D54" s="19" t="n">
        <v>4231</v>
      </c>
      <c r="E54" s="18" t="n">
        <v>345.28575112</v>
      </c>
      <c r="F54" s="20" t="n">
        <v>3.9609317</v>
      </c>
      <c r="G54" s="18" t="n">
        <v>340.89749791</v>
      </c>
      <c r="H54" s="20" t="n">
        <v>4.41016116</v>
      </c>
      <c r="I54" s="18" t="n">
        <v>331.51839466</v>
      </c>
      <c r="J54" s="20" t="n">
        <v>5.89252263</v>
      </c>
      <c r="K54" s="18" t="n">
        <v>330.09603777</v>
      </c>
      <c r="L54" s="20" t="n">
        <v>5.24307566</v>
      </c>
      <c r="M54" s="18" t="n">
        <v>315.54904864</v>
      </c>
      <c r="N54" s="20" t="n">
        <v>6.48834807</v>
      </c>
      <c r="O54" s="18" t="n">
        <v>287.6604697</v>
      </c>
      <c r="P54" s="20" t="n">
        <v>9.120625710000001</v>
      </c>
      <c r="Q54" s="18" t="s">
        <v>182</v>
      </c>
      <c r="R54" s="20" t="s">
        <v>182</v>
      </c>
      <c r="S54" s="18" t="s">
        <v>182</v>
      </c>
      <c r="T54" s="20" t="s">
        <v>182</v>
      </c>
      <c r="U54" s="18" t="s">
        <v>182</v>
      </c>
      <c r="V54" s="20" t="s">
        <v>182</v>
      </c>
      <c r="W54" s="18" t="n">
        <v>290.46688992</v>
      </c>
      <c r="X54" s="20" t="n">
        <v>4.13910872</v>
      </c>
    </row>
    <row r="55" spans="1:24">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s">
        <v>182</v>
      </c>
      <c r="R55" s="20" t="s">
        <v>182</v>
      </c>
      <c r="S55" s="18" t="n">
        <v>403.83322941</v>
      </c>
      <c r="T55" s="20" t="n">
        <v>2.78193854</v>
      </c>
      <c r="U55" s="18" t="s">
        <v>182</v>
      </c>
      <c r="V55" s="20" t="s">
        <v>182</v>
      </c>
      <c r="W55" s="18" t="s">
        <v>182</v>
      </c>
      <c r="X55" s="20" t="s">
        <v>182</v>
      </c>
    </row>
    <row r="56" spans="1:24">
      <c r="A56" s="15" t="s">
        <v>231</v>
      </c>
      <c r="B56" s="17" t="n">
        <v>5359</v>
      </c>
      <c r="C56" s="18">
        <f>(80.0/B56*100)</f>
        <v/>
      </c>
      <c r="D56" s="19" t="n">
        <v>5279</v>
      </c>
      <c r="E56" s="18" t="n">
        <v>556.32674567</v>
      </c>
      <c r="F56" s="20" t="n">
        <v>3.25789879</v>
      </c>
      <c r="G56" s="18" t="n">
        <v>552.60984139</v>
      </c>
      <c r="H56" s="20" t="n">
        <v>3.59932815</v>
      </c>
      <c r="I56" s="18" t="n">
        <v>528.93459403</v>
      </c>
      <c r="J56" s="20" t="n">
        <v>5.57742179</v>
      </c>
      <c r="K56" s="18" t="n">
        <v>526.82838144</v>
      </c>
      <c r="L56" s="20" t="n">
        <v>8.57736802</v>
      </c>
      <c r="M56" s="18" t="n">
        <v>487.19995901</v>
      </c>
      <c r="N56" s="20" t="n">
        <v>12.51691665</v>
      </c>
      <c r="O56" s="18" t="n">
        <v>469.66514609</v>
      </c>
      <c r="P56" s="20" t="n">
        <v>16.61451933</v>
      </c>
      <c r="Q56" s="18" t="s">
        <v>182</v>
      </c>
      <c r="R56" s="20" t="s">
        <v>182</v>
      </c>
      <c r="S56" s="18" t="s">
        <v>182</v>
      </c>
      <c r="T56" s="20" t="s">
        <v>182</v>
      </c>
      <c r="U56" s="18" t="s">
        <v>182</v>
      </c>
      <c r="V56" s="20" t="s">
        <v>182</v>
      </c>
      <c r="W56" s="18" t="n">
        <v>479.50230394</v>
      </c>
      <c r="X56" s="20" t="n">
        <v>17.23466235</v>
      </c>
    </row>
    <row r="57" spans="1:24">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s">
        <v>182</v>
      </c>
      <c r="R57" s="20" t="s">
        <v>182</v>
      </c>
      <c r="S57" s="18" t="n">
        <v>386.10959158</v>
      </c>
      <c r="T57" s="20" t="n">
        <v>3.0844628</v>
      </c>
      <c r="U57" s="18" t="s">
        <v>182</v>
      </c>
      <c r="V57" s="20" t="s">
        <v>182</v>
      </c>
      <c r="W57" s="18" t="s">
        <v>182</v>
      </c>
      <c r="X57" s="20" t="s">
        <v>182</v>
      </c>
    </row>
    <row r="58" spans="1:24">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s">
        <v>182</v>
      </c>
      <c r="R58" s="20" t="s">
        <v>182</v>
      </c>
      <c r="S58" s="18" t="n">
        <v>380.25901051</v>
      </c>
      <c r="T58" s="20" t="n">
        <v>2.6518124</v>
      </c>
      <c r="U58" s="18" t="s">
        <v>182</v>
      </c>
      <c r="V58" s="20" t="s">
        <v>182</v>
      </c>
      <c r="W58" s="18" t="s">
        <v>182</v>
      </c>
      <c r="X58" s="20" t="s">
        <v>182</v>
      </c>
    </row>
    <row r="59" spans="1:24">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s">
        <v>182</v>
      </c>
      <c r="R59" s="20" t="s">
        <v>182</v>
      </c>
      <c r="S59" s="18" t="n">
        <v>361.5339806</v>
      </c>
      <c r="T59" s="20" t="n">
        <v>1.62528789</v>
      </c>
      <c r="U59" s="18" t="s">
        <v>182</v>
      </c>
      <c r="V59" s="20" t="s">
        <v>182</v>
      </c>
      <c r="W59" s="18" t="s">
        <v>182</v>
      </c>
      <c r="X59" s="20" t="s">
        <v>182</v>
      </c>
    </row>
    <row r="60" spans="1:24">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s">
        <v>182</v>
      </c>
      <c r="R60" s="20" t="s">
        <v>182</v>
      </c>
      <c r="S60" s="18" t="n">
        <v>396.24965264</v>
      </c>
      <c r="T60" s="20" t="n">
        <v>3.6919812</v>
      </c>
      <c r="U60" s="18" t="s">
        <v>182</v>
      </c>
      <c r="V60" s="20" t="s">
        <v>182</v>
      </c>
      <c r="W60" s="18" t="s">
        <v>182</v>
      </c>
      <c r="X60" s="20" t="s">
        <v>182</v>
      </c>
    </row>
    <row r="61" spans="1:24">
      <c r="A61" s="15" t="s">
        <v>236</v>
      </c>
      <c r="B61" s="17" t="n">
        <v>6525</v>
      </c>
      <c r="C61" s="18">
        <f>(270.0/B61*100)</f>
        <v/>
      </c>
      <c r="D61" s="19" t="n">
        <v>6255</v>
      </c>
      <c r="E61" s="18" t="n">
        <v>497.96997268</v>
      </c>
      <c r="F61" s="20" t="n">
        <v>2.53501557</v>
      </c>
      <c r="G61" s="18" t="n">
        <v>479.60876716</v>
      </c>
      <c r="H61" s="20" t="n">
        <v>3.84334368</v>
      </c>
      <c r="I61" s="18" t="n">
        <v>466.61294868</v>
      </c>
      <c r="J61" s="20" t="n">
        <v>4.3520217</v>
      </c>
      <c r="K61" s="18" t="n">
        <v>445.55841259</v>
      </c>
      <c r="L61" s="20" t="n">
        <v>6.31105508</v>
      </c>
      <c r="M61" s="18" t="n">
        <v>437.35738843</v>
      </c>
      <c r="N61" s="20" t="n">
        <v>6.44354859</v>
      </c>
      <c r="O61" s="18" t="n">
        <v>412.79041495</v>
      </c>
      <c r="P61" s="20" t="n">
        <v>15.55189954</v>
      </c>
      <c r="Q61" s="18" t="s">
        <v>182</v>
      </c>
      <c r="R61" s="20" t="s">
        <v>182</v>
      </c>
      <c r="S61" s="18" t="s">
        <v>182</v>
      </c>
      <c r="T61" s="20" t="s">
        <v>182</v>
      </c>
      <c r="U61" s="18" t="s">
        <v>182</v>
      </c>
      <c r="V61" s="20" t="s">
        <v>182</v>
      </c>
      <c r="W61" s="18" t="n">
        <v>408.54859106</v>
      </c>
      <c r="X61" s="20" t="n">
        <v>7.50034082</v>
      </c>
    </row>
    <row r="62" spans="1:24">
      <c r="A62" s="15" t="s">
        <v>237</v>
      </c>
      <c r="B62" s="17" t="n">
        <v>4476</v>
      </c>
      <c r="C62" s="18">
        <f>(5.0/B62*100)</f>
        <v/>
      </c>
      <c r="D62" s="19" t="n">
        <v>4471</v>
      </c>
      <c r="E62" s="18" t="n">
        <v>541.43305634</v>
      </c>
      <c r="F62" s="20" t="n">
        <v>1.7194177</v>
      </c>
      <c r="G62" s="18" t="n">
        <v>553.33367879</v>
      </c>
      <c r="H62" s="20" t="n">
        <v>2.36875032</v>
      </c>
      <c r="I62" s="18" t="n">
        <v>542.65991225</v>
      </c>
      <c r="J62" s="20" t="n">
        <v>3.82732666</v>
      </c>
      <c r="K62" s="18" t="n">
        <v>522.09445952</v>
      </c>
      <c r="L62" s="20" t="n">
        <v>6.82931482</v>
      </c>
      <c r="M62" s="18" t="n">
        <v>528.39730854</v>
      </c>
      <c r="N62" s="20" t="n">
        <v>8.002339060000001</v>
      </c>
      <c r="O62" s="18" t="n">
        <v>492.5715519</v>
      </c>
      <c r="P62" s="20" t="n">
        <v>17.55575261</v>
      </c>
      <c r="Q62" s="18" t="s">
        <v>182</v>
      </c>
      <c r="R62" s="20" t="s">
        <v>182</v>
      </c>
      <c r="S62" s="18" t="s">
        <v>182</v>
      </c>
      <c r="T62" s="20" t="s">
        <v>182</v>
      </c>
      <c r="U62" s="18" t="s">
        <v>182</v>
      </c>
      <c r="V62" s="20" t="s">
        <v>182</v>
      </c>
      <c r="W62" s="18" t="n">
        <v>503.55957624</v>
      </c>
      <c r="X62" s="20" t="n">
        <v>20.12628554</v>
      </c>
    </row>
    <row r="63" spans="1:24">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s">
        <v>182</v>
      </c>
      <c r="R63" s="20" t="s">
        <v>182</v>
      </c>
      <c r="S63" s="18" t="n">
        <v>371.31142887</v>
      </c>
      <c r="T63" s="20" t="n">
        <v>1.28307667</v>
      </c>
      <c r="U63" s="18" t="s">
        <v>182</v>
      </c>
      <c r="V63" s="20" t="s">
        <v>182</v>
      </c>
      <c r="W63" s="18" t="s">
        <v>182</v>
      </c>
      <c r="X63" s="20" t="s">
        <v>182</v>
      </c>
    </row>
    <row r="64" spans="1:24">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s">
        <v>182</v>
      </c>
      <c r="R64" s="20" t="s">
        <v>182</v>
      </c>
      <c r="S64" s="18" t="n">
        <v>478.6447938</v>
      </c>
      <c r="T64" s="20" t="n">
        <v>1.71583638</v>
      </c>
      <c r="U64" s="18" t="s">
        <v>182</v>
      </c>
      <c r="V64" s="20" t="s">
        <v>182</v>
      </c>
      <c r="W64" s="18" t="s">
        <v>182</v>
      </c>
      <c r="X64" s="20" t="s">
        <v>182</v>
      </c>
    </row>
    <row r="65" spans="1:24">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s">
        <v>182</v>
      </c>
      <c r="R65" s="20" t="s">
        <v>182</v>
      </c>
      <c r="S65" s="18" t="n">
        <v>419.66352142</v>
      </c>
      <c r="T65" s="20" t="n">
        <v>2.4655214</v>
      </c>
      <c r="U65" s="18" t="s">
        <v>182</v>
      </c>
      <c r="V65" s="20" t="s">
        <v>182</v>
      </c>
      <c r="W65" s="18" t="s">
        <v>182</v>
      </c>
      <c r="X65" s="20" t="s">
        <v>182</v>
      </c>
    </row>
    <row r="66" spans="1:24">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s">
        <v>182</v>
      </c>
      <c r="R66" s="20" t="s">
        <v>182</v>
      </c>
      <c r="S66" s="18" t="n">
        <v>417.93412468</v>
      </c>
      <c r="T66" s="20" t="n">
        <v>1.46238599</v>
      </c>
      <c r="U66" s="18" t="s">
        <v>182</v>
      </c>
      <c r="V66" s="20" t="s">
        <v>182</v>
      </c>
      <c r="W66" s="18" t="s">
        <v>182</v>
      </c>
      <c r="X66" s="20" t="s">
        <v>182</v>
      </c>
    </row>
    <row r="67" spans="1:24">
      <c r="A67" s="15" t="s">
        <v>242</v>
      </c>
      <c r="B67" s="17" t="n">
        <v>6971</v>
      </c>
      <c r="C67" s="18">
        <f>(300.0/B67*100)</f>
        <v/>
      </c>
      <c r="D67" s="19" t="n">
        <v>6671</v>
      </c>
      <c r="E67" s="18" t="n">
        <v>404.25493356</v>
      </c>
      <c r="F67" s="20" t="n">
        <v>2.97001132</v>
      </c>
      <c r="G67" s="18" t="n">
        <v>394.37913961</v>
      </c>
      <c r="H67" s="20" t="n">
        <v>4.31144074</v>
      </c>
      <c r="I67" s="18" t="n">
        <v>384.75235241</v>
      </c>
      <c r="J67" s="20" t="n">
        <v>5.38533128</v>
      </c>
      <c r="K67" s="18" t="n">
        <v>343.52634526</v>
      </c>
      <c r="L67" s="20" t="n">
        <v>7.69204214</v>
      </c>
      <c r="M67" s="18" t="n">
        <v>331.62308959</v>
      </c>
      <c r="N67" s="20" t="n">
        <v>15.40537149</v>
      </c>
      <c r="O67" s="18" t="n">
        <v>303.84785217</v>
      </c>
      <c r="P67" s="20" t="n">
        <v>8.663461910000001</v>
      </c>
      <c r="Q67" s="18" t="s">
        <v>182</v>
      </c>
      <c r="R67" s="20" t="s">
        <v>182</v>
      </c>
      <c r="S67" s="18" t="s">
        <v>182</v>
      </c>
      <c r="T67" s="20" t="s">
        <v>182</v>
      </c>
      <c r="U67" s="18" t="s">
        <v>182</v>
      </c>
      <c r="V67" s="20" t="s">
        <v>182</v>
      </c>
      <c r="W67" s="18" t="n">
        <v>340.09528494</v>
      </c>
      <c r="X67" s="20" t="n">
        <v>6.7350485</v>
      </c>
    </row>
    <row r="68" spans="1:24">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s">
        <v>182</v>
      </c>
      <c r="R68" s="20" t="s">
        <v>182</v>
      </c>
      <c r="S68" s="18" t="n">
        <v>402.4006351</v>
      </c>
      <c r="T68" s="20" t="n">
        <v>1.27354229</v>
      </c>
      <c r="U68" s="18" t="s">
        <v>182</v>
      </c>
      <c r="V68" s="20" t="s">
        <v>182</v>
      </c>
      <c r="W68" s="18" t="s">
        <v>182</v>
      </c>
      <c r="X68" s="20" t="s">
        <v>182</v>
      </c>
    </row>
    <row r="69" spans="1:24">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s">
        <v>182</v>
      </c>
      <c r="R69" s="20" t="s">
        <v>182</v>
      </c>
      <c r="S69" s="18" t="n">
        <v>443.95431517</v>
      </c>
      <c r="T69" s="20" t="n">
        <v>3.78500092</v>
      </c>
      <c r="U69" s="18" t="s">
        <v>182</v>
      </c>
      <c r="V69" s="20" t="s">
        <v>182</v>
      </c>
      <c r="W69" s="18" t="s">
        <v>182</v>
      </c>
      <c r="X69" s="20" t="s">
        <v>182</v>
      </c>
    </row>
    <row r="70" spans="1:24">
      <c r="A70" s="15" t="s">
        <v>245</v>
      </c>
      <c r="B70" s="17" t="n">
        <v>6036</v>
      </c>
      <c r="C70" s="18">
        <f>(223.0/B70*100)</f>
        <v/>
      </c>
      <c r="D70" s="19" t="n">
        <v>5813</v>
      </c>
      <c r="E70" s="18" t="n">
        <v>511.74570432</v>
      </c>
      <c r="F70" s="20" t="n">
        <v>3.17329023</v>
      </c>
      <c r="G70" s="18" t="n">
        <v>501.99748066</v>
      </c>
      <c r="H70" s="20" t="n">
        <v>4.53271356</v>
      </c>
      <c r="I70" s="18" t="n">
        <v>492.54333294</v>
      </c>
      <c r="J70" s="20" t="n">
        <v>4.51601812</v>
      </c>
      <c r="K70" s="18" t="n">
        <v>473.93924633</v>
      </c>
      <c r="L70" s="20" t="n">
        <v>5.91852686</v>
      </c>
      <c r="M70" s="18" t="n">
        <v>472.55576745</v>
      </c>
      <c r="N70" s="20" t="n">
        <v>6.66400291</v>
      </c>
      <c r="O70" s="18" t="n">
        <v>454.95534387</v>
      </c>
      <c r="P70" s="20" t="n">
        <v>16.73197951</v>
      </c>
      <c r="Q70" s="18" t="s">
        <v>182</v>
      </c>
      <c r="R70" s="20" t="s">
        <v>182</v>
      </c>
      <c r="S70" s="18" t="s">
        <v>182</v>
      </c>
      <c r="T70" s="20" t="s">
        <v>182</v>
      </c>
      <c r="U70" s="18" t="s">
        <v>182</v>
      </c>
      <c r="V70" s="20" t="s">
        <v>182</v>
      </c>
      <c r="W70" s="18" t="n">
        <v>438.03731471</v>
      </c>
      <c r="X70" s="20" t="n">
        <v>7.91450078</v>
      </c>
    </row>
    <row r="71" spans="1:24">
      <c r="A71" s="15" t="s">
        <v>246</v>
      </c>
      <c r="B71" s="17" t="n">
        <v>6115</v>
      </c>
      <c r="C71" s="18">
        <f>(122.0/B71*100)</f>
        <v/>
      </c>
      <c r="D71" s="19" t="n">
        <v>5993</v>
      </c>
      <c r="E71" s="18" t="n">
        <v>568.88230435</v>
      </c>
      <c r="F71" s="20" t="n">
        <v>1.93246978</v>
      </c>
      <c r="G71" s="18" t="n">
        <v>577.6418222999999</v>
      </c>
      <c r="H71" s="20" t="n">
        <v>2.42009471</v>
      </c>
      <c r="I71" s="18" t="n">
        <v>544.64405838</v>
      </c>
      <c r="J71" s="20" t="n">
        <v>3.85674469</v>
      </c>
      <c r="K71" s="18" t="n">
        <v>544.1239402</v>
      </c>
      <c r="L71" s="20" t="n">
        <v>6.7203173</v>
      </c>
      <c r="M71" s="18" t="n">
        <v>533.4914891</v>
      </c>
      <c r="N71" s="20" t="n">
        <v>8.64399586</v>
      </c>
      <c r="O71" s="18" t="n">
        <v>478.19921099</v>
      </c>
      <c r="P71" s="20" t="n">
        <v>17.49214051</v>
      </c>
      <c r="Q71" s="18" t="s">
        <v>182</v>
      </c>
      <c r="R71" s="20" t="s">
        <v>182</v>
      </c>
      <c r="S71" s="18" t="s">
        <v>182</v>
      </c>
      <c r="T71" s="20" t="s">
        <v>182</v>
      </c>
      <c r="U71" s="18" t="s">
        <v>182</v>
      </c>
      <c r="V71" s="20" t="s">
        <v>182</v>
      </c>
      <c r="W71" s="18" t="n">
        <v>500.01569726</v>
      </c>
      <c r="X71" s="20" t="n">
        <v>14.54443949</v>
      </c>
    </row>
    <row r="72" spans="1:24">
      <c r="A72" s="15" t="s">
        <v>247</v>
      </c>
      <c r="B72" s="17" t="n">
        <v>7708</v>
      </c>
      <c r="C72" s="18">
        <f>(9.0/B72*100)</f>
        <v/>
      </c>
      <c r="D72" s="19" t="n">
        <v>7699</v>
      </c>
      <c r="E72" s="18" t="n">
        <v>539.59910096</v>
      </c>
      <c r="F72" s="20" t="n">
        <v>3.13427439</v>
      </c>
      <c r="G72" s="18" t="n">
        <v>562.94585698</v>
      </c>
      <c r="H72" s="20" t="n">
        <v>4.58204509</v>
      </c>
      <c r="I72" s="18" t="n">
        <v>538.41778263</v>
      </c>
      <c r="J72" s="20" t="n">
        <v>5.82519788</v>
      </c>
      <c r="K72" s="18" t="n">
        <v>466.08868927</v>
      </c>
      <c r="L72" s="20" t="n">
        <v>15.69391833</v>
      </c>
      <c r="M72" s="18" t="n">
        <v>484.54763548</v>
      </c>
      <c r="N72" s="20" t="n">
        <v>13.84808445</v>
      </c>
      <c r="O72" s="18" t="n">
        <v>397.26229727</v>
      </c>
      <c r="P72" s="20" t="n">
        <v>19.0006931</v>
      </c>
      <c r="Q72" s="18" t="s">
        <v>182</v>
      </c>
      <c r="R72" s="20" t="s">
        <v>182</v>
      </c>
      <c r="S72" s="18" t="s">
        <v>182</v>
      </c>
      <c r="T72" s="20" t="s">
        <v>182</v>
      </c>
      <c r="U72" s="18" t="s">
        <v>182</v>
      </c>
      <c r="V72" s="20" t="s">
        <v>182</v>
      </c>
      <c r="W72" s="18" t="n">
        <v>468.4358036</v>
      </c>
      <c r="X72" s="20" t="n">
        <v>19.50473379</v>
      </c>
    </row>
    <row r="73" spans="1:24">
      <c r="A73" s="15" t="s">
        <v>248</v>
      </c>
      <c r="B73" s="17" t="n">
        <v>8249</v>
      </c>
      <c r="C73" s="18">
        <f>(254.0/B73*100)</f>
        <v/>
      </c>
      <c r="D73" s="19" t="n">
        <v>7995</v>
      </c>
      <c r="E73" s="18" t="n">
        <v>423.82132113</v>
      </c>
      <c r="F73" s="20" t="n">
        <v>4.14206323</v>
      </c>
      <c r="G73" s="18" t="n">
        <v>430.68646008</v>
      </c>
      <c r="H73" s="20" t="n">
        <v>4.38473873</v>
      </c>
      <c r="I73" s="18" t="n">
        <v>419.90034445</v>
      </c>
      <c r="J73" s="20" t="n">
        <v>3.5517486</v>
      </c>
      <c r="K73" s="18" t="n">
        <v>397.96589702</v>
      </c>
      <c r="L73" s="20" t="n">
        <v>5.05828827</v>
      </c>
      <c r="M73" s="18" t="n">
        <v>389.08534643</v>
      </c>
      <c r="N73" s="20" t="n">
        <v>5.51034844</v>
      </c>
      <c r="O73" s="18" t="n">
        <v>373.56292305</v>
      </c>
      <c r="P73" s="20" t="n">
        <v>8.33863586</v>
      </c>
      <c r="Q73" s="18" t="s">
        <v>182</v>
      </c>
      <c r="R73" s="20" t="s">
        <v>182</v>
      </c>
      <c r="S73" s="18" t="s">
        <v>182</v>
      </c>
      <c r="T73" s="20" t="s">
        <v>182</v>
      </c>
      <c r="U73" s="18" t="s">
        <v>182</v>
      </c>
      <c r="V73" s="20" t="s">
        <v>182</v>
      </c>
      <c r="W73" s="18" t="n">
        <v>376.91276047</v>
      </c>
      <c r="X73" s="20" t="n">
        <v>9.118289239999999</v>
      </c>
    </row>
    <row r="74" spans="1:24">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s">
        <v>182</v>
      </c>
      <c r="R74" s="20" t="s">
        <v>182</v>
      </c>
      <c r="S74" s="18" t="n">
        <v>417.24339576</v>
      </c>
      <c r="T74" s="20" t="n">
        <v>1.40662681</v>
      </c>
      <c r="U74" s="18" t="s">
        <v>182</v>
      </c>
      <c r="V74" s="20" t="s">
        <v>182</v>
      </c>
      <c r="W74" s="18" t="s">
        <v>182</v>
      </c>
      <c r="X74" s="20" t="s">
        <v>182</v>
      </c>
    </row>
    <row r="75" spans="1:24">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s">
        <v>182</v>
      </c>
      <c r="R75" s="20" t="s">
        <v>182</v>
      </c>
      <c r="S75" s="18" t="n">
        <v>366.81798548</v>
      </c>
      <c r="T75" s="20" t="n">
        <v>2.95156554</v>
      </c>
      <c r="U75" s="18" t="s">
        <v>182</v>
      </c>
      <c r="V75" s="20" t="s">
        <v>182</v>
      </c>
      <c r="W75" s="18" t="s">
        <v>182</v>
      </c>
      <c r="X75" s="20" t="s">
        <v>182</v>
      </c>
    </row>
    <row r="76" spans="1:24">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s">
        <v>182</v>
      </c>
      <c r="R76" s="20" t="s">
        <v>182</v>
      </c>
      <c r="S76" s="18" t="n">
        <v>427.48273896</v>
      </c>
      <c r="T76" s="20" t="n">
        <v>2.40767111</v>
      </c>
      <c r="U76" s="18" t="s">
        <v>182</v>
      </c>
      <c r="V76" s="20" t="s">
        <v>182</v>
      </c>
      <c r="W76" s="18" t="s">
        <v>182</v>
      </c>
      <c r="X76" s="20" t="s">
        <v>182</v>
      </c>
    </row>
    <row r="77" spans="1:24">
      <c r="A77" s="15" t="s">
        <v>252</v>
      </c>
      <c r="B77" s="17" t="n">
        <v>6062</v>
      </c>
      <c r="C77" s="18">
        <f>(298.0/B77*100)</f>
        <v/>
      </c>
      <c r="D77" s="19" t="n">
        <v>5764</v>
      </c>
      <c r="E77" s="18" t="n">
        <v>445.84338635</v>
      </c>
      <c r="F77" s="20" t="n">
        <v>3.30127809</v>
      </c>
      <c r="G77" s="18" t="n">
        <v>442.14402164</v>
      </c>
      <c r="H77" s="20" t="n">
        <v>4.15989967</v>
      </c>
      <c r="I77" s="18" t="n">
        <v>432.68651144</v>
      </c>
      <c r="J77" s="20" t="n">
        <v>5.90997123</v>
      </c>
      <c r="K77" s="18" t="n">
        <v>404.62009431</v>
      </c>
      <c r="L77" s="20" t="n">
        <v>5.8371088</v>
      </c>
      <c r="M77" s="18" t="n">
        <v>378.53844546</v>
      </c>
      <c r="N77" s="20" t="n">
        <v>6.87969297</v>
      </c>
      <c r="O77" s="18" t="n">
        <v>351.09429102</v>
      </c>
      <c r="P77" s="20" t="n">
        <v>14.79109672</v>
      </c>
      <c r="Q77" s="18" t="s">
        <v>182</v>
      </c>
      <c r="R77" s="20" t="s">
        <v>182</v>
      </c>
      <c r="S77" s="18" t="s">
        <v>182</v>
      </c>
      <c r="T77" s="20" t="s">
        <v>182</v>
      </c>
      <c r="U77" s="18" t="s">
        <v>182</v>
      </c>
      <c r="V77" s="20" t="s">
        <v>182</v>
      </c>
      <c r="W77" s="18" t="n">
        <v>366.4833884</v>
      </c>
      <c r="X77" s="20" t="n">
        <v>3.93822373</v>
      </c>
    </row>
    <row r="78" spans="1:24">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s">
        <v>182</v>
      </c>
      <c r="R78" s="20" t="s">
        <v>182</v>
      </c>
      <c r="S78" s="18" t="n">
        <v>494.51831162</v>
      </c>
      <c r="T78" s="20" t="n">
        <v>4.45771317</v>
      </c>
      <c r="U78" s="18" t="s">
        <v>182</v>
      </c>
      <c r="V78" s="20" t="s">
        <v>182</v>
      </c>
      <c r="W78" s="18" t="s">
        <v>182</v>
      </c>
      <c r="X78" s="20" t="s">
        <v>182</v>
      </c>
    </row>
    <row customHeight="1" ht="25" r="79" spans="1:24">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s">
        <v>182</v>
      </c>
      <c r="R79" s="20" t="s">
        <v>182</v>
      </c>
      <c r="S79" s="18" t="n">
        <v>456.29558944</v>
      </c>
      <c r="T79" s="20" t="n">
        <v>6.90963052</v>
      </c>
      <c r="U79" s="18" t="s">
        <v>182</v>
      </c>
      <c r="V79" s="20" t="s">
        <v>182</v>
      </c>
      <c r="W79" s="18" t="s">
        <v>182</v>
      </c>
      <c r="X79" s="20" t="s">
        <v>182</v>
      </c>
    </row>
    <row r="80" spans="1:24">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s">
        <v>182</v>
      </c>
      <c r="R80" s="20" t="s">
        <v>182</v>
      </c>
      <c r="S80" s="18" t="n">
        <v>459.81599437</v>
      </c>
      <c r="T80" s="20" t="n">
        <v>4.27720318</v>
      </c>
      <c r="U80" s="18" t="s">
        <v>182</v>
      </c>
      <c r="V80" s="20" t="s">
        <v>182</v>
      </c>
      <c r="W80" s="18" t="s">
        <v>182</v>
      </c>
      <c r="X80" s="20" t="s">
        <v>182</v>
      </c>
    </row>
    <row r="81" spans="1:24">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s">
        <v>182</v>
      </c>
      <c r="R81" s="20" t="s">
        <v>182</v>
      </c>
      <c r="S81" s="18" t="n">
        <v>446.10977731</v>
      </c>
      <c r="T81" s="20" t="n">
        <v>3.2500212</v>
      </c>
      <c r="U81" s="18" t="s">
        <v>182</v>
      </c>
      <c r="V81" s="20" t="s">
        <v>182</v>
      </c>
      <c r="W81" s="18" t="s">
        <v>182</v>
      </c>
      <c r="X81" s="20" t="s">
        <v>182</v>
      </c>
    </row>
    <row r="82" spans="1:24">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c r="W82" s="22" t="s">
        <v>257</v>
      </c>
      <c r="X82" s="22" t="s">
        <v>257</v>
      </c>
    </row>
    <row r="83" spans="1:24">
      <c r="A83" s="3" t="s">
        <v>258</v>
      </c>
    </row>
    <row r="84" spans="1:24">
      <c r="A84" s="23" t="s">
        <v>259</v>
      </c>
    </row>
    <row r="85" spans="1:24">
      <c r="A85" s="23" t="s">
        <v>260</v>
      </c>
    </row>
    <row customHeight="1" ht="30" r="86" spans="1:24">
      <c r="A86" s="23" t="s">
        <v>261</v>
      </c>
    </row>
    <row customHeight="1" ht="30" r="87" spans="1:24">
      <c r="A87" s="23" t="s">
        <v>257</v>
      </c>
    </row>
    <row customHeight="1" ht="30" r="88" spans="1:24">
      <c r="A88" s="23" t="s">
        <v>262</v>
      </c>
    </row>
    <row customHeight="1" ht="30" r="89" spans="1:24">
      <c r="A89" s="23" t="s">
        <v>263</v>
      </c>
    </row>
    <row customHeight="1" ht="30" r="90" spans="1:24">
      <c r="A90" s="23" t="s">
        <v>264</v>
      </c>
    </row>
    <row customHeight="1" ht="30" r="91" spans="1:24">
      <c r="A91" s="23" t="s">
        <v>265</v>
      </c>
    </row>
    <row customHeight="1" ht="30" r="92" spans="1:24">
      <c r="A92" s="23" t="s">
        <v>266</v>
      </c>
    </row>
    <row customHeight="1" ht="30" r="93" spans="1:24">
      <c r="A93" s="23" t="s">
        <v>267</v>
      </c>
    </row>
    <row customHeight="1" ht="30" r="94" spans="1:24">
      <c r="A94" s="23" t="s">
        <v>268</v>
      </c>
    </row>
    <row customHeight="1" ht="30" r="95" spans="1:24">
      <c r="A95" s="23" t="s">
        <v>269</v>
      </c>
    </row>
    <row customHeight="1" ht="30" r="96" spans="1:24">
      <c r="A96" s="23" t="s">
        <v>270</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349</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466.45131993</v>
      </c>
      <c r="F7" s="20" t="n">
        <v>4.02440071</v>
      </c>
      <c r="G7" s="18" t="n">
        <v>503.33259641</v>
      </c>
      <c r="H7" s="20" t="n">
        <v>2.53438976</v>
      </c>
      <c r="I7" s="18" t="n">
        <v>506.70902151</v>
      </c>
      <c r="J7" s="20" t="n">
        <v>2.48762409</v>
      </c>
      <c r="K7" s="18" t="n">
        <v>490.84923643</v>
      </c>
      <c r="L7" s="20" t="n">
        <v>4.19997513</v>
      </c>
      <c r="M7" s="18" t="n">
        <v>388.11866311</v>
      </c>
      <c r="N7" s="20" t="n">
        <v>15.08149247</v>
      </c>
      <c r="O7" s="18" t="s">
        <v>182</v>
      </c>
      <c r="P7" s="20" t="s">
        <v>182</v>
      </c>
      <c r="Q7" s="18" t="s">
        <v>182</v>
      </c>
      <c r="R7" s="20" t="s">
        <v>182</v>
      </c>
      <c r="S7" s="18" t="s">
        <v>182</v>
      </c>
      <c r="T7" s="20" t="s">
        <v>182</v>
      </c>
      <c r="U7" s="18" t="n">
        <v>463.19319311</v>
      </c>
      <c r="V7" s="20" t="n">
        <v>4.91269367</v>
      </c>
    </row>
    <row r="8" spans="1:22">
      <c r="A8" s="15" t="s">
        <v>183</v>
      </c>
      <c r="B8" s="17" t="n">
        <v>7007</v>
      </c>
      <c r="C8" s="18">
        <f>(227.0/B8*100)</f>
        <v/>
      </c>
      <c r="D8" s="19" t="n">
        <v>6780</v>
      </c>
      <c r="E8" s="18" t="n">
        <v>480.1737283</v>
      </c>
      <c r="F8" s="20" t="n">
        <v>4.30028903</v>
      </c>
      <c r="G8" s="18" t="n">
        <v>513.75470919</v>
      </c>
      <c r="H8" s="20" t="n">
        <v>3.7129459</v>
      </c>
      <c r="I8" s="18" t="n">
        <v>514.95483254</v>
      </c>
      <c r="J8" s="20" t="n">
        <v>3.63064368</v>
      </c>
      <c r="K8" s="18" t="n">
        <v>480.1235492</v>
      </c>
      <c r="L8" s="20" t="n">
        <v>4.36366817</v>
      </c>
      <c r="M8" s="18" t="n">
        <v>431.33135579</v>
      </c>
      <c r="N8" s="20" t="n">
        <v>28.63360248</v>
      </c>
      <c r="O8" s="18" t="s">
        <v>182</v>
      </c>
      <c r="P8" s="20" t="s">
        <v>182</v>
      </c>
      <c r="Q8" s="18" t="n">
        <v>301.63126691</v>
      </c>
      <c r="R8" s="20" t="n">
        <v>25.14921031</v>
      </c>
      <c r="S8" s="18" t="s">
        <v>182</v>
      </c>
      <c r="T8" s="20" t="s">
        <v>182</v>
      </c>
      <c r="U8" s="18" t="n">
        <v>427.56006712</v>
      </c>
      <c r="V8" s="20" t="n">
        <v>8.22753193</v>
      </c>
    </row>
    <row r="9" spans="1:22">
      <c r="A9" s="15" t="s">
        <v>184</v>
      </c>
      <c r="B9" s="17" t="n">
        <v>9651</v>
      </c>
      <c r="C9" s="18">
        <f>(627.0/B9*100)</f>
        <v/>
      </c>
      <c r="D9" s="19" t="n">
        <v>9024</v>
      </c>
      <c r="E9" s="18" t="n">
        <v>476.88824107</v>
      </c>
      <c r="F9" s="20" t="n">
        <v>5.78695469</v>
      </c>
      <c r="G9" s="18" t="n">
        <v>536.45479656</v>
      </c>
      <c r="H9" s="20" t="n">
        <v>3.06696127</v>
      </c>
      <c r="I9" s="18" t="n">
        <v>525.34897357</v>
      </c>
      <c r="J9" s="20" t="n">
        <v>2.84163293</v>
      </c>
      <c r="K9" s="18" t="n">
        <v>502.64318557</v>
      </c>
      <c r="L9" s="20" t="n">
        <v>3.09714881</v>
      </c>
      <c r="M9" s="18" t="n">
        <v>434.12804464</v>
      </c>
      <c r="N9" s="20" t="n">
        <v>42.04427122</v>
      </c>
      <c r="O9" s="18" t="s">
        <v>182</v>
      </c>
      <c r="P9" s="20" t="s">
        <v>182</v>
      </c>
      <c r="Q9" s="18" t="n">
        <v>357.98454354</v>
      </c>
      <c r="R9" s="20" t="n">
        <v>11.51846445</v>
      </c>
      <c r="S9" s="18" t="s">
        <v>182</v>
      </c>
      <c r="T9" s="20" t="s">
        <v>182</v>
      </c>
      <c r="U9" s="18" t="n">
        <v>427.84901998</v>
      </c>
      <c r="V9" s="20" t="n">
        <v>5.40350673</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(154.0/B11*100)</f>
        <v/>
      </c>
      <c r="D11" s="19" t="n">
        <v>6899</v>
      </c>
      <c r="E11" s="18" t="n">
        <v>395.99844351</v>
      </c>
      <c r="F11" s="20" t="n">
        <v>4.6181254</v>
      </c>
      <c r="G11" s="18" t="n">
        <v>428.29516283</v>
      </c>
      <c r="H11" s="20" t="n">
        <v>3.56398087</v>
      </c>
      <c r="I11" s="18" t="n">
        <v>431.60328667</v>
      </c>
      <c r="J11" s="20" t="n">
        <v>3.04911443</v>
      </c>
      <c r="K11" s="18" t="n">
        <v>432.92439533</v>
      </c>
      <c r="L11" s="20" t="n">
        <v>4.62453296</v>
      </c>
      <c r="M11" s="18" t="n">
        <v>327.62067624</v>
      </c>
      <c r="N11" s="20" t="n">
        <v>23.85874784</v>
      </c>
      <c r="O11" s="18" t="s">
        <v>182</v>
      </c>
      <c r="P11" s="20" t="s">
        <v>182</v>
      </c>
      <c r="Q11" s="18" t="s">
        <v>182</v>
      </c>
      <c r="R11" s="20" t="s">
        <v>182</v>
      </c>
      <c r="S11" s="18" t="s">
        <v>182</v>
      </c>
      <c r="T11" s="20" t="s">
        <v>182</v>
      </c>
      <c r="U11" s="18" t="n">
        <v>389.51488245</v>
      </c>
      <c r="V11" s="20" t="n">
        <v>6.74044381</v>
      </c>
    </row>
    <row r="12" spans="1:22">
      <c r="A12" s="15" t="s">
        <v>187</v>
      </c>
      <c r="B12" s="17" t="n">
        <v>6894</v>
      </c>
      <c r="C12" s="18">
        <f>(128.0/B12*100)</f>
        <v/>
      </c>
      <c r="D12" s="19" t="n">
        <v>6766</v>
      </c>
      <c r="E12" s="18" t="n">
        <v>476.88506724</v>
      </c>
      <c r="F12" s="20" t="n">
        <v>4.21478127</v>
      </c>
      <c r="G12" s="18" t="n">
        <v>507.09683415</v>
      </c>
      <c r="H12" s="20" t="n">
        <v>2.52628184</v>
      </c>
      <c r="I12" s="18" t="n">
        <v>504.91869589</v>
      </c>
      <c r="J12" s="20" t="n">
        <v>2.88359471</v>
      </c>
      <c r="K12" s="18" t="n">
        <v>489.39464808</v>
      </c>
      <c r="L12" s="20" t="n">
        <v>4.40258567</v>
      </c>
      <c r="M12" s="18" t="n">
        <v>428.30653466</v>
      </c>
      <c r="N12" s="20" t="n">
        <v>25.45177241</v>
      </c>
      <c r="O12" s="18" t="s">
        <v>182</v>
      </c>
      <c r="P12" s="20" t="s">
        <v>182</v>
      </c>
      <c r="Q12" s="18" t="n">
        <v>340.98506961</v>
      </c>
      <c r="R12" s="20" t="n">
        <v>12.52444664</v>
      </c>
      <c r="S12" s="18" t="s">
        <v>182</v>
      </c>
      <c r="T12" s="20" t="s">
        <v>182</v>
      </c>
      <c r="U12" s="18" t="n">
        <v>416.36882607</v>
      </c>
      <c r="V12" s="20" t="n">
        <v>7.42217926</v>
      </c>
    </row>
    <row r="13" spans="1:22">
      <c r="A13" s="15" t="s">
        <v>188</v>
      </c>
      <c r="B13" s="17" t="n">
        <v>7161</v>
      </c>
      <c r="C13" s="18">
        <f>(353.0/B13*100)</f>
        <v/>
      </c>
      <c r="D13" s="19" t="n">
        <v>6808</v>
      </c>
      <c r="E13" s="18" t="n">
        <v>501.5324135</v>
      </c>
      <c r="F13" s="20" t="n">
        <v>4.42768475</v>
      </c>
      <c r="G13" s="18" t="n">
        <v>521.20250714</v>
      </c>
      <c r="H13" s="20" t="n">
        <v>3.24014561</v>
      </c>
      <c r="I13" s="18" t="n">
        <v>525.24771787</v>
      </c>
      <c r="J13" s="20" t="n">
        <v>2.46660413</v>
      </c>
      <c r="K13" s="18" t="n">
        <v>513.38491592</v>
      </c>
      <c r="L13" s="20" t="n">
        <v>3.72262058</v>
      </c>
      <c r="M13" s="18" t="n">
        <v>403.46505939</v>
      </c>
      <c r="N13" s="20" t="n">
        <v>16.7949963</v>
      </c>
      <c r="O13" s="18" t="s">
        <v>182</v>
      </c>
      <c r="P13" s="20" t="s">
        <v>182</v>
      </c>
      <c r="Q13" s="18" t="n">
        <v>447.51533769</v>
      </c>
      <c r="R13" s="20" t="n">
        <v>5.97365007</v>
      </c>
      <c r="S13" s="18" t="s">
        <v>182</v>
      </c>
      <c r="T13" s="20" t="s">
        <v>182</v>
      </c>
      <c r="U13" s="18" t="n">
        <v>439.19468382</v>
      </c>
      <c r="V13" s="20" t="n">
        <v>5.65870098</v>
      </c>
    </row>
    <row r="14" spans="1:22">
      <c r="A14" s="15" t="s">
        <v>189</v>
      </c>
      <c r="B14" s="17" t="n">
        <v>5587</v>
      </c>
      <c r="C14" s="18">
        <f>(204.0/B14*100)</f>
        <v/>
      </c>
      <c r="D14" s="19" t="n">
        <v>5383</v>
      </c>
      <c r="E14" s="18" t="n">
        <v>491.76488923</v>
      </c>
      <c r="F14" s="20" t="n">
        <v>4.12647394</v>
      </c>
      <c r="G14" s="18" t="n">
        <v>525.02288407</v>
      </c>
      <c r="H14" s="20" t="n">
        <v>2.60512259</v>
      </c>
      <c r="I14" s="18" t="n">
        <v>529.32598054</v>
      </c>
      <c r="J14" s="20" t="n">
        <v>2.74014248</v>
      </c>
      <c r="K14" s="18" t="n">
        <v>517.6811483499999</v>
      </c>
      <c r="L14" s="20" t="n">
        <v>4.66499478</v>
      </c>
      <c r="M14" s="18" t="n">
        <v>422.7798821</v>
      </c>
      <c r="N14" s="20" t="n">
        <v>14.90176457</v>
      </c>
      <c r="O14" s="18" t="s">
        <v>182</v>
      </c>
      <c r="P14" s="20" t="s">
        <v>182</v>
      </c>
      <c r="Q14" s="18" t="s">
        <v>182</v>
      </c>
      <c r="R14" s="20" t="s">
        <v>182</v>
      </c>
      <c r="S14" s="18" t="s">
        <v>182</v>
      </c>
      <c r="T14" s="20" t="s">
        <v>182</v>
      </c>
      <c r="U14" s="18" t="n">
        <v>464.70422405</v>
      </c>
      <c r="V14" s="20" t="n">
        <v>8.212340810000001</v>
      </c>
    </row>
    <row r="15" spans="1:22">
      <c r="A15" s="15" t="s">
        <v>190</v>
      </c>
      <c r="B15" s="17" t="n">
        <v>5882</v>
      </c>
      <c r="C15" s="18">
        <f>(180.0/B15*100)</f>
        <v/>
      </c>
      <c r="D15" s="19" t="n">
        <v>5702</v>
      </c>
      <c r="E15" s="18" t="n">
        <v>496.33847241</v>
      </c>
      <c r="F15" s="20" t="n">
        <v>5.08763959</v>
      </c>
      <c r="G15" s="18" t="n">
        <v>522.31804945</v>
      </c>
      <c r="H15" s="20" t="n">
        <v>2.60069417</v>
      </c>
      <c r="I15" s="18" t="n">
        <v>520.50003968</v>
      </c>
      <c r="J15" s="20" t="n">
        <v>2.33964677</v>
      </c>
      <c r="K15" s="18" t="n">
        <v>493.31177377</v>
      </c>
      <c r="L15" s="20" t="n">
        <v>4.88919539</v>
      </c>
      <c r="M15" s="18" t="n">
        <v>390.64671061</v>
      </c>
      <c r="N15" s="20" t="n">
        <v>25.21597104</v>
      </c>
      <c r="O15" s="18" t="s">
        <v>182</v>
      </c>
      <c r="P15" s="20" t="s">
        <v>182</v>
      </c>
      <c r="Q15" s="18" t="n">
        <v>368.85220715</v>
      </c>
      <c r="R15" s="20" t="n">
        <v>14.5875493</v>
      </c>
      <c r="S15" s="18" t="s">
        <v>182</v>
      </c>
      <c r="T15" s="20" t="s">
        <v>182</v>
      </c>
      <c r="U15" s="18" t="n">
        <v>461.17072669</v>
      </c>
      <c r="V15" s="20" t="n">
        <v>7.4461063</v>
      </c>
    </row>
    <row r="16" spans="1:22">
      <c r="A16" s="15" t="s">
        <v>191</v>
      </c>
      <c r="B16" s="17" t="n">
        <v>6108</v>
      </c>
      <c r="C16" s="18">
        <f>(276.0/B16*100)</f>
        <v/>
      </c>
      <c r="D16" s="19" t="n">
        <v>5832</v>
      </c>
      <c r="E16" s="18" t="n">
        <v>448.16844259</v>
      </c>
      <c r="F16" s="20" t="n">
        <v>7.24225077</v>
      </c>
      <c r="G16" s="18" t="n">
        <v>514.84005071</v>
      </c>
      <c r="H16" s="20" t="n">
        <v>4.06526844</v>
      </c>
      <c r="I16" s="18" t="n">
        <v>512.12618685</v>
      </c>
      <c r="J16" s="20" t="n">
        <v>2.68226629</v>
      </c>
      <c r="K16" s="18" t="n">
        <v>495.3166751</v>
      </c>
      <c r="L16" s="20" t="n">
        <v>2.90851259</v>
      </c>
      <c r="M16" s="18" t="n">
        <v>357.17090442</v>
      </c>
      <c r="N16" s="20" t="n">
        <v>17.03892866</v>
      </c>
      <c r="O16" s="18" t="s">
        <v>182</v>
      </c>
      <c r="P16" s="20" t="s">
        <v>182</v>
      </c>
      <c r="Q16" s="18" t="s">
        <v>182</v>
      </c>
      <c r="R16" s="20" t="s">
        <v>182</v>
      </c>
      <c r="S16" s="18" t="s">
        <v>182</v>
      </c>
      <c r="T16" s="20" t="s">
        <v>182</v>
      </c>
      <c r="U16" s="18" t="n">
        <v>405.88441508</v>
      </c>
      <c r="V16" s="20" t="n">
        <v>7.15548513</v>
      </c>
    </row>
    <row r="17" spans="1:22">
      <c r="A17" s="15" t="s">
        <v>192</v>
      </c>
      <c r="B17" s="17" t="n">
        <v>6504</v>
      </c>
      <c r="C17" s="18">
        <f>(824.0/B17*100)</f>
        <v/>
      </c>
      <c r="D17" s="19" t="n">
        <v>5680</v>
      </c>
      <c r="E17" s="18" t="n">
        <v>481.40352789</v>
      </c>
      <c r="F17" s="20" t="n">
        <v>5.02824159</v>
      </c>
      <c r="G17" s="18" t="n">
        <v>522.75053426</v>
      </c>
      <c r="H17" s="20" t="n">
        <v>3.51090772</v>
      </c>
      <c r="I17" s="18" t="n">
        <v>522.46468464</v>
      </c>
      <c r="J17" s="20" t="n">
        <v>3.22861994</v>
      </c>
      <c r="K17" s="18" t="n">
        <v>505.11152704</v>
      </c>
      <c r="L17" s="20" t="n">
        <v>4.21103514</v>
      </c>
      <c r="M17" s="18" t="s">
        <v>182</v>
      </c>
      <c r="N17" s="20" t="s">
        <v>182</v>
      </c>
      <c r="O17" s="18" t="s">
        <v>182</v>
      </c>
      <c r="P17" s="20" t="s">
        <v>182</v>
      </c>
      <c r="Q17" s="18" t="n">
        <v>362.96139732</v>
      </c>
      <c r="R17" s="20" t="n">
        <v>12.64520278</v>
      </c>
      <c r="S17" s="18" t="s">
        <v>182</v>
      </c>
      <c r="T17" s="20" t="s">
        <v>182</v>
      </c>
      <c r="U17" s="18" t="n">
        <v>437.44052989</v>
      </c>
      <c r="V17" s="20" t="n">
        <v>9.290581469999999</v>
      </c>
    </row>
    <row r="18" spans="1:22">
      <c r="A18" s="15" t="s">
        <v>193</v>
      </c>
      <c r="B18" s="17" t="n">
        <v>5532</v>
      </c>
      <c r="C18" s="18">
        <f>(40.0/B18*100)</f>
        <v/>
      </c>
      <c r="D18" s="19" t="n">
        <v>5492</v>
      </c>
      <c r="E18" s="18" t="n">
        <v>428.35427342</v>
      </c>
      <c r="F18" s="20" t="n">
        <v>4.94816062</v>
      </c>
      <c r="G18" s="18" t="n">
        <v>464.62494</v>
      </c>
      <c r="H18" s="20" t="n">
        <v>3.90978603</v>
      </c>
      <c r="I18" s="18" t="n">
        <v>467.67016933</v>
      </c>
      <c r="J18" s="20" t="n">
        <v>4.2018597</v>
      </c>
      <c r="K18" s="18" t="n">
        <v>458.05297676</v>
      </c>
      <c r="L18" s="20" t="n">
        <v>4.88138325</v>
      </c>
      <c r="M18" s="18" t="n">
        <v>358.73236946</v>
      </c>
      <c r="N18" s="20" t="n">
        <v>16.39771243</v>
      </c>
      <c r="O18" s="18" t="s">
        <v>182</v>
      </c>
      <c r="P18" s="20" t="s">
        <v>182</v>
      </c>
      <c r="Q18" s="18" t="s">
        <v>182</v>
      </c>
      <c r="R18" s="20" t="s">
        <v>182</v>
      </c>
      <c r="S18" s="18" t="s">
        <v>182</v>
      </c>
      <c r="T18" s="20" t="s">
        <v>182</v>
      </c>
      <c r="U18" s="18" t="n">
        <v>397.77817003</v>
      </c>
      <c r="V18" s="20" t="n">
        <v>8.65709094</v>
      </c>
    </row>
    <row r="19" spans="1:22">
      <c r="A19" s="15" t="s">
        <v>194</v>
      </c>
      <c r="B19" s="17" t="n">
        <v>5658</v>
      </c>
      <c r="C19" s="18">
        <f>(225.0/B19*100)</f>
        <v/>
      </c>
      <c r="D19" s="19" t="n">
        <v>5433</v>
      </c>
      <c r="E19" s="18" t="n">
        <v>440.34129053</v>
      </c>
      <c r="F19" s="20" t="n">
        <v>5.71319825</v>
      </c>
      <c r="G19" s="18" t="n">
        <v>498.3701555</v>
      </c>
      <c r="H19" s="20" t="n">
        <v>3.34513378</v>
      </c>
      <c r="I19" s="18" t="n">
        <v>486.93827231</v>
      </c>
      <c r="J19" s="20" t="n">
        <v>3.2161653</v>
      </c>
      <c r="K19" s="18" t="n">
        <v>472.51734123</v>
      </c>
      <c r="L19" s="20" t="n">
        <v>4.81701642</v>
      </c>
      <c r="M19" s="18" t="n">
        <v>385.76858232</v>
      </c>
      <c r="N19" s="20" t="n">
        <v>18.33358349</v>
      </c>
      <c r="O19" s="18" t="s">
        <v>182</v>
      </c>
      <c r="P19" s="20" t="s">
        <v>182</v>
      </c>
      <c r="Q19" s="18" t="s">
        <v>182</v>
      </c>
      <c r="R19" s="20" t="s">
        <v>182</v>
      </c>
      <c r="S19" s="18" t="s">
        <v>182</v>
      </c>
      <c r="T19" s="20" t="s">
        <v>182</v>
      </c>
      <c r="U19" s="18" t="n">
        <v>402.66475596</v>
      </c>
      <c r="V19" s="20" t="n">
        <v>7.6036275</v>
      </c>
    </row>
    <row r="20" spans="1:22">
      <c r="A20" s="15" t="s">
        <v>195</v>
      </c>
      <c r="B20" s="17" t="n">
        <v>3371</v>
      </c>
      <c r="C20" s="18">
        <f>(81.0/B20*100)</f>
        <v/>
      </c>
      <c r="D20" s="19" t="n">
        <v>3290</v>
      </c>
      <c r="E20" s="18" t="n">
        <v>466.87770317</v>
      </c>
      <c r="F20" s="20" t="n">
        <v>6.5514276</v>
      </c>
      <c r="G20" s="18" t="n">
        <v>498.95371367</v>
      </c>
      <c r="H20" s="20" t="n">
        <v>4.12716915</v>
      </c>
      <c r="I20" s="18" t="n">
        <v>496.7770426</v>
      </c>
      <c r="J20" s="20" t="n">
        <v>2.58584049</v>
      </c>
      <c r="K20" s="18" t="n">
        <v>481.307658</v>
      </c>
      <c r="L20" s="20" t="n">
        <v>5.22954745</v>
      </c>
      <c r="M20" s="18" t="s">
        <v>182</v>
      </c>
      <c r="N20" s="20" t="s">
        <v>182</v>
      </c>
      <c r="O20" s="18" t="s">
        <v>182</v>
      </c>
      <c r="P20" s="20" t="s">
        <v>182</v>
      </c>
      <c r="Q20" s="18" t="s">
        <v>182</v>
      </c>
      <c r="R20" s="20" t="s">
        <v>182</v>
      </c>
      <c r="S20" s="18" t="s">
        <v>182</v>
      </c>
      <c r="T20" s="20" t="s">
        <v>182</v>
      </c>
      <c r="U20" s="18" t="n">
        <v>436.53218744</v>
      </c>
      <c r="V20" s="20" t="n">
        <v>8.646246570000001</v>
      </c>
    </row>
    <row r="21" spans="1:22">
      <c r="A21" s="15" t="s">
        <v>196</v>
      </c>
      <c r="B21" s="17" t="n">
        <v>5741</v>
      </c>
      <c r="C21" s="18">
        <f>(102.0/B21*100)</f>
        <v/>
      </c>
      <c r="D21" s="19" t="n">
        <v>5639</v>
      </c>
      <c r="E21" s="18" t="n">
        <v>474.07959224</v>
      </c>
      <c r="F21" s="20" t="n">
        <v>6.11546825</v>
      </c>
      <c r="G21" s="18" t="n">
        <v>515.2302246</v>
      </c>
      <c r="H21" s="20" t="n">
        <v>3.18788854</v>
      </c>
      <c r="I21" s="18" t="n">
        <v>508.03184237</v>
      </c>
      <c r="J21" s="20" t="n">
        <v>2.13094198</v>
      </c>
      <c r="K21" s="18" t="n">
        <v>495.83725821</v>
      </c>
      <c r="L21" s="20" t="n">
        <v>2.80995863</v>
      </c>
      <c r="M21" s="18" t="n">
        <v>424.8487347</v>
      </c>
      <c r="N21" s="20" t="n">
        <v>29.04056888</v>
      </c>
      <c r="O21" s="18" t="s">
        <v>182</v>
      </c>
      <c r="P21" s="20" t="s">
        <v>182</v>
      </c>
      <c r="Q21" s="18" t="s">
        <v>182</v>
      </c>
      <c r="R21" s="20" t="s">
        <v>182</v>
      </c>
      <c r="S21" s="18" t="s">
        <v>182</v>
      </c>
      <c r="T21" s="20" t="s">
        <v>182</v>
      </c>
      <c r="U21" s="18" t="n">
        <v>451.69632686</v>
      </c>
      <c r="V21" s="20" t="n">
        <v>10.04497633</v>
      </c>
    </row>
    <row r="22" spans="1:22">
      <c r="A22" s="15" t="s">
        <v>197</v>
      </c>
      <c r="B22" s="17" t="n">
        <v>6598</v>
      </c>
      <c r="C22" s="18">
        <f>(105.0/B22*100)</f>
        <v/>
      </c>
      <c r="D22" s="19" t="n">
        <v>6493</v>
      </c>
      <c r="E22" s="18" t="n">
        <v>431.1912635</v>
      </c>
      <c r="F22" s="20" t="n">
        <v>6.70666493</v>
      </c>
      <c r="G22" s="18" t="n">
        <v>498.52636368</v>
      </c>
      <c r="H22" s="20" t="n">
        <v>5.87225045</v>
      </c>
      <c r="I22" s="18" t="n">
        <v>491.76527222</v>
      </c>
      <c r="J22" s="20" t="n">
        <v>3.89290222</v>
      </c>
      <c r="K22" s="18" t="n">
        <v>472.61413744</v>
      </c>
      <c r="L22" s="20" t="n">
        <v>4.30512945</v>
      </c>
      <c r="M22" s="18" t="n">
        <v>353.48150344</v>
      </c>
      <c r="N22" s="20" t="n">
        <v>10.04320883</v>
      </c>
      <c r="O22" s="18" t="s">
        <v>182</v>
      </c>
      <c r="P22" s="20" t="s">
        <v>182</v>
      </c>
      <c r="Q22" s="18" t="n">
        <v>465.3184081</v>
      </c>
      <c r="R22" s="20" t="n">
        <v>9.52311205</v>
      </c>
      <c r="S22" s="18" t="s">
        <v>182</v>
      </c>
      <c r="T22" s="20" t="s">
        <v>182</v>
      </c>
      <c r="U22" s="18" t="n">
        <v>393.86361423</v>
      </c>
      <c r="V22" s="20" t="n">
        <v>7.74950675</v>
      </c>
    </row>
    <row r="23" spans="1:22">
      <c r="A23" s="15" t="s">
        <v>198</v>
      </c>
      <c r="B23" s="17" t="n">
        <v>11583</v>
      </c>
      <c r="C23" s="18">
        <f>(549.0/B23*100)</f>
        <v/>
      </c>
      <c r="D23" s="19" t="n">
        <v>11034</v>
      </c>
      <c r="E23" s="18" t="n">
        <v>463.81336596</v>
      </c>
      <c r="F23" s="20" t="n">
        <v>5.01654663</v>
      </c>
      <c r="G23" s="18" t="n">
        <v>505.10708756</v>
      </c>
      <c r="H23" s="20" t="n">
        <v>3.98822238</v>
      </c>
      <c r="I23" s="18" t="n">
        <v>501.6055659</v>
      </c>
      <c r="J23" s="20" t="n">
        <v>3.2188452</v>
      </c>
      <c r="K23" s="18" t="n">
        <v>485.15001491</v>
      </c>
      <c r="L23" s="20" t="n">
        <v>5.35845336</v>
      </c>
      <c r="M23" s="18" t="n">
        <v>458.71026959</v>
      </c>
      <c r="N23" s="20" t="n">
        <v>19.55759787</v>
      </c>
      <c r="O23" s="18" t="s">
        <v>182</v>
      </c>
      <c r="P23" s="20" t="s">
        <v>182</v>
      </c>
      <c r="Q23" s="18" t="s">
        <v>182</v>
      </c>
      <c r="R23" s="20" t="s">
        <v>182</v>
      </c>
      <c r="S23" s="18" t="s">
        <v>182</v>
      </c>
      <c r="T23" s="20" t="s">
        <v>182</v>
      </c>
      <c r="U23" s="18" t="n">
        <v>431.16864384</v>
      </c>
      <c r="V23" s="20" t="n">
        <v>5.6210749</v>
      </c>
    </row>
    <row r="24" spans="1:22">
      <c r="A24" s="15" t="s">
        <v>199</v>
      </c>
      <c r="B24" s="17" t="n">
        <v>6647</v>
      </c>
      <c r="C24" s="18">
        <f>(28.0/B24*100)</f>
        <v/>
      </c>
      <c r="D24" s="19" t="n">
        <v>6619</v>
      </c>
      <c r="E24" s="18" t="n">
        <v>505.69085428</v>
      </c>
      <c r="F24" s="20" t="n">
        <v>4.75321918</v>
      </c>
      <c r="G24" s="18" t="n">
        <v>545.6218584</v>
      </c>
      <c r="H24" s="20" t="n">
        <v>3.92175633</v>
      </c>
      <c r="I24" s="18" t="n">
        <v>543.1402106</v>
      </c>
      <c r="J24" s="20" t="n">
        <v>3.1431876</v>
      </c>
      <c r="K24" s="18" t="n">
        <v>535.11543527</v>
      </c>
      <c r="L24" s="20" t="n">
        <v>4.21525084</v>
      </c>
      <c r="M24" s="18" t="n">
        <v>437.355754</v>
      </c>
      <c r="N24" s="20" t="n">
        <v>17.09724105</v>
      </c>
      <c r="O24" s="18" t="s">
        <v>182</v>
      </c>
      <c r="P24" s="20" t="s">
        <v>182</v>
      </c>
      <c r="Q24" s="18" t="s">
        <v>182</v>
      </c>
      <c r="R24" s="20" t="s">
        <v>182</v>
      </c>
      <c r="S24" s="18" t="s">
        <v>182</v>
      </c>
      <c r="T24" s="20" t="s">
        <v>182</v>
      </c>
      <c r="U24" s="18" t="n">
        <v>447.89510868</v>
      </c>
      <c r="V24" s="20" t="n">
        <v>13.61126352</v>
      </c>
    </row>
    <row r="25" spans="1:22">
      <c r="A25" s="15" t="s">
        <v>200</v>
      </c>
      <c r="B25" s="17" t="n">
        <v>5581</v>
      </c>
      <c r="C25" s="18">
        <f>(28.0/B25*100)</f>
        <v/>
      </c>
      <c r="D25" s="19" t="n">
        <v>5553</v>
      </c>
      <c r="E25" s="18" t="n">
        <v>499.84167518</v>
      </c>
      <c r="F25" s="20" t="n">
        <v>7.15709304</v>
      </c>
      <c r="G25" s="18" t="n">
        <v>529.3333124</v>
      </c>
      <c r="H25" s="20" t="n">
        <v>4.93770899</v>
      </c>
      <c r="I25" s="18" t="n">
        <v>528.10692391</v>
      </c>
      <c r="J25" s="20" t="n">
        <v>3.66471983</v>
      </c>
      <c r="K25" s="18" t="n">
        <v>523.67154365</v>
      </c>
      <c r="L25" s="20" t="n">
        <v>5.24222639</v>
      </c>
      <c r="M25" s="18" t="n">
        <v>392.05635972</v>
      </c>
      <c r="N25" s="20" t="n">
        <v>35.90323828</v>
      </c>
      <c r="O25" s="18" t="s">
        <v>182</v>
      </c>
      <c r="P25" s="20" t="s">
        <v>182</v>
      </c>
      <c r="Q25" s="18" t="s">
        <v>182</v>
      </c>
      <c r="R25" s="20" t="s">
        <v>182</v>
      </c>
      <c r="S25" s="18" t="s">
        <v>182</v>
      </c>
      <c r="T25" s="20" t="s">
        <v>182</v>
      </c>
      <c r="U25" s="18" t="n">
        <v>462.35873097</v>
      </c>
      <c r="V25" s="20" t="n">
        <v>29.79843164</v>
      </c>
    </row>
    <row r="26" spans="1:22">
      <c r="A26" s="15" t="s">
        <v>201</v>
      </c>
      <c r="B26" s="17" t="n">
        <v>4869</v>
      </c>
      <c r="C26" s="18">
        <f>(113.0/B26*100)</f>
        <v/>
      </c>
      <c r="D26" s="19" t="n">
        <v>4756</v>
      </c>
      <c r="E26" s="18" t="n">
        <v>465.12431927</v>
      </c>
      <c r="F26" s="20" t="n">
        <v>4.64290439</v>
      </c>
      <c r="G26" s="18" t="n">
        <v>488.37787478</v>
      </c>
      <c r="H26" s="20" t="n">
        <v>2.72426624</v>
      </c>
      <c r="I26" s="18" t="n">
        <v>486.15938046</v>
      </c>
      <c r="J26" s="20" t="n">
        <v>2.52685674</v>
      </c>
      <c r="K26" s="18" t="n">
        <v>485.03496394</v>
      </c>
      <c r="L26" s="20" t="n">
        <v>3.30807261</v>
      </c>
      <c r="M26" s="18" t="s">
        <v>182</v>
      </c>
      <c r="N26" s="20" t="s">
        <v>182</v>
      </c>
      <c r="O26" s="18" t="s">
        <v>182</v>
      </c>
      <c r="P26" s="20" t="s">
        <v>182</v>
      </c>
      <c r="Q26" s="18" t="s">
        <v>182</v>
      </c>
      <c r="R26" s="20" t="s">
        <v>182</v>
      </c>
      <c r="S26" s="18" t="s">
        <v>182</v>
      </c>
      <c r="T26" s="20" t="s">
        <v>182</v>
      </c>
      <c r="U26" s="18" t="n">
        <v>436.37237331</v>
      </c>
      <c r="V26" s="20" t="n">
        <v>11.72211864</v>
      </c>
    </row>
    <row r="27" spans="1:22">
      <c r="A27" s="15" t="s">
        <v>202</v>
      </c>
      <c r="B27" s="17" t="n">
        <v>5299</v>
      </c>
      <c r="C27" s="18">
        <f>(225.0/B27*100)</f>
        <v/>
      </c>
      <c r="D27" s="19" t="n">
        <v>5074</v>
      </c>
      <c r="E27" s="18" t="n">
        <v>465.48970175</v>
      </c>
      <c r="F27" s="20" t="n">
        <v>3.79172066</v>
      </c>
      <c r="G27" s="18" t="n">
        <v>504.45507588</v>
      </c>
      <c r="H27" s="20" t="n">
        <v>2.87821881</v>
      </c>
      <c r="I27" s="18" t="n">
        <v>505.0605296</v>
      </c>
      <c r="J27" s="20" t="n">
        <v>2.44084223</v>
      </c>
      <c r="K27" s="18" t="n">
        <v>478.45100445</v>
      </c>
      <c r="L27" s="20" t="n">
        <v>3.2278699</v>
      </c>
      <c r="M27" s="18" t="n">
        <v>433.74807221</v>
      </c>
      <c r="N27" s="20" t="n">
        <v>14.3856779</v>
      </c>
      <c r="O27" s="18" t="s">
        <v>182</v>
      </c>
      <c r="P27" s="20" t="s">
        <v>182</v>
      </c>
      <c r="Q27" s="18" t="s">
        <v>182</v>
      </c>
      <c r="R27" s="20" t="s">
        <v>182</v>
      </c>
      <c r="S27" s="18" t="s">
        <v>182</v>
      </c>
      <c r="T27" s="20" t="s">
        <v>182</v>
      </c>
      <c r="U27" s="18" t="n">
        <v>423.20750699</v>
      </c>
      <c r="V27" s="20" t="n">
        <v>4.23662705</v>
      </c>
    </row>
    <row r="28" spans="1:22">
      <c r="A28" s="15" t="s">
        <v>203</v>
      </c>
      <c r="B28" s="17" t="n">
        <v>7568</v>
      </c>
      <c r="C28" s="18">
        <f>(150.0/B28*100)</f>
        <v/>
      </c>
      <c r="D28" s="19" t="n">
        <v>7418</v>
      </c>
      <c r="E28" s="18" t="n">
        <v>389.63234196</v>
      </c>
      <c r="F28" s="20" t="n">
        <v>3.38821817</v>
      </c>
      <c r="G28" s="18" t="n">
        <v>414.83804423</v>
      </c>
      <c r="H28" s="20" t="n">
        <v>3.30157374</v>
      </c>
      <c r="I28" s="18" t="n">
        <v>418.22864742</v>
      </c>
      <c r="J28" s="20" t="n">
        <v>2.56822235</v>
      </c>
      <c r="K28" s="18" t="n">
        <v>413.65026649</v>
      </c>
      <c r="L28" s="20" t="n">
        <v>4.39920945</v>
      </c>
      <c r="M28" s="18" t="n">
        <v>331.61953229</v>
      </c>
      <c r="N28" s="20" t="n">
        <v>9.41278149</v>
      </c>
      <c r="O28" s="18" t="s">
        <v>182</v>
      </c>
      <c r="P28" s="20" t="s">
        <v>182</v>
      </c>
      <c r="Q28" s="18" t="s">
        <v>182</v>
      </c>
      <c r="R28" s="20" t="s">
        <v>182</v>
      </c>
      <c r="S28" s="18" t="s">
        <v>182</v>
      </c>
      <c r="T28" s="20" t="s">
        <v>182</v>
      </c>
      <c r="U28" s="18" t="n">
        <v>352.96734597</v>
      </c>
      <c r="V28" s="20" t="n">
        <v>9.72498141</v>
      </c>
    </row>
    <row r="29" spans="1:22">
      <c r="A29" s="15" t="s">
        <v>204</v>
      </c>
      <c r="B29" s="17" t="n">
        <v>5385</v>
      </c>
      <c r="C29" s="18">
        <f>(37.0/B29*100)</f>
        <v/>
      </c>
      <c r="D29" s="19" t="n">
        <v>5348</v>
      </c>
      <c r="E29" s="18" t="n">
        <v>492.40093708</v>
      </c>
      <c r="F29" s="20" t="n">
        <v>5.5593246</v>
      </c>
      <c r="G29" s="18" t="n">
        <v>524.33370122</v>
      </c>
      <c r="H29" s="20" t="n">
        <v>2.73015186</v>
      </c>
      <c r="I29" s="18" t="n">
        <v>522.61343943</v>
      </c>
      <c r="J29" s="20" t="n">
        <v>2.71429095</v>
      </c>
      <c r="K29" s="18" t="n">
        <v>512.65217447</v>
      </c>
      <c r="L29" s="20" t="n">
        <v>5.37083584</v>
      </c>
      <c r="M29" s="18" t="n">
        <v>388.67614524</v>
      </c>
      <c r="N29" s="20" t="n">
        <v>42.43001082</v>
      </c>
      <c r="O29" s="18" t="s">
        <v>182</v>
      </c>
      <c r="P29" s="20" t="s">
        <v>182</v>
      </c>
      <c r="Q29" s="18" t="n">
        <v>335.3902018</v>
      </c>
      <c r="R29" s="20" t="n">
        <v>12.1685767</v>
      </c>
      <c r="S29" s="18" t="s">
        <v>182</v>
      </c>
      <c r="T29" s="20" t="s">
        <v>182</v>
      </c>
      <c r="U29" s="18" t="n">
        <v>421.43540343</v>
      </c>
      <c r="V29" s="20" t="n">
        <v>11.0457908</v>
      </c>
    </row>
    <row r="30" spans="1:22">
      <c r="A30" s="15" t="s">
        <v>205</v>
      </c>
      <c r="B30" s="17" t="n">
        <v>4520</v>
      </c>
      <c r="C30" s="18">
        <f>(641.0/B30*100)</f>
        <v/>
      </c>
      <c r="D30" s="19" t="n">
        <v>3879</v>
      </c>
      <c r="E30" s="18" t="n">
        <v>483.16820468</v>
      </c>
      <c r="F30" s="20" t="n">
        <v>6.57051612</v>
      </c>
      <c r="G30" s="18" t="n">
        <v>505.93054876</v>
      </c>
      <c r="H30" s="20" t="n">
        <v>4.43438182</v>
      </c>
      <c r="I30" s="18" t="n">
        <v>504.39496775</v>
      </c>
      <c r="J30" s="20" t="n">
        <v>3.05665806</v>
      </c>
      <c r="K30" s="18" t="n">
        <v>497.20875496</v>
      </c>
      <c r="L30" s="20" t="n">
        <v>4.24291869</v>
      </c>
      <c r="M30" s="18" t="n">
        <v>416.62079913</v>
      </c>
      <c r="N30" s="20" t="n">
        <v>23.35845308</v>
      </c>
      <c r="O30" s="18" t="s">
        <v>182</v>
      </c>
      <c r="P30" s="20" t="s">
        <v>182</v>
      </c>
      <c r="Q30" s="18" t="s">
        <v>182</v>
      </c>
      <c r="R30" s="20" t="s">
        <v>182</v>
      </c>
      <c r="S30" s="18" t="s">
        <v>182</v>
      </c>
      <c r="T30" s="20" t="s">
        <v>182</v>
      </c>
      <c r="U30" s="18" t="n">
        <v>424.69662646</v>
      </c>
      <c r="V30" s="20" t="n">
        <v>7.26141847</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(19.0/B32*100)</f>
        <v/>
      </c>
      <c r="D32" s="19" t="n">
        <v>4459</v>
      </c>
      <c r="E32" s="18" t="n">
        <v>482.41261256</v>
      </c>
      <c r="F32" s="20" t="n">
        <v>4.66043798</v>
      </c>
      <c r="G32" s="18" t="n">
        <v>507.35254376</v>
      </c>
      <c r="H32" s="20" t="n">
        <v>3.50754776</v>
      </c>
      <c r="I32" s="18" t="n">
        <v>513.5682983299999</v>
      </c>
      <c r="J32" s="20" t="n">
        <v>3.16766756</v>
      </c>
      <c r="K32" s="18" t="n">
        <v>508.72763627</v>
      </c>
      <c r="L32" s="20" t="n">
        <v>4.63770668</v>
      </c>
      <c r="M32" s="18" t="n">
        <v>459.37468581</v>
      </c>
      <c r="N32" s="20" t="n">
        <v>28.13902873</v>
      </c>
      <c r="O32" s="18" t="s">
        <v>182</v>
      </c>
      <c r="P32" s="20" t="s">
        <v>182</v>
      </c>
      <c r="Q32" s="18" t="s">
        <v>182</v>
      </c>
      <c r="R32" s="20" t="s">
        <v>182</v>
      </c>
      <c r="S32" s="18" t="s">
        <v>182</v>
      </c>
      <c r="T32" s="20" t="s">
        <v>182</v>
      </c>
      <c r="U32" s="18" t="n">
        <v>422.46508811</v>
      </c>
      <c r="V32" s="20" t="n">
        <v>11.50145909</v>
      </c>
    </row>
    <row r="33" spans="1:22">
      <c r="A33" s="15" t="s">
        <v>208</v>
      </c>
      <c r="B33" s="17" t="n">
        <v>7325</v>
      </c>
      <c r="C33" s="18">
        <f>(260.0/B33*100)</f>
        <v/>
      </c>
      <c r="D33" s="19" t="n">
        <v>7065</v>
      </c>
      <c r="E33" s="18" t="n">
        <v>464.17320958</v>
      </c>
      <c r="F33" s="20" t="n">
        <v>7.52120239</v>
      </c>
      <c r="G33" s="18" t="n">
        <v>497.75195684</v>
      </c>
      <c r="H33" s="20" t="n">
        <v>3.90367948</v>
      </c>
      <c r="I33" s="18" t="n">
        <v>499.99920066</v>
      </c>
      <c r="J33" s="20" t="n">
        <v>3.24425527</v>
      </c>
      <c r="K33" s="18" t="n">
        <v>488.06465208</v>
      </c>
      <c r="L33" s="20" t="n">
        <v>3.52180624</v>
      </c>
      <c r="M33" s="18" t="n">
        <v>385.2957023</v>
      </c>
      <c r="N33" s="20" t="n">
        <v>29.52119482</v>
      </c>
      <c r="O33" s="18" t="s">
        <v>182</v>
      </c>
      <c r="P33" s="20" t="s">
        <v>182</v>
      </c>
      <c r="Q33" s="18" t="s">
        <v>182</v>
      </c>
      <c r="R33" s="20" t="s">
        <v>182</v>
      </c>
      <c r="S33" s="18" t="s">
        <v>182</v>
      </c>
      <c r="T33" s="20" t="s">
        <v>182</v>
      </c>
      <c r="U33" s="18" t="n">
        <v>426.13669495</v>
      </c>
      <c r="V33" s="20" t="n">
        <v>12.32561938</v>
      </c>
    </row>
    <row r="34" spans="1:22">
      <c r="A34" s="15" t="s">
        <v>209</v>
      </c>
      <c r="B34" s="17" t="n">
        <v>6350</v>
      </c>
      <c r="C34" s="18">
        <f>(103.0/B34*100)</f>
        <v/>
      </c>
      <c r="D34" s="19" t="n">
        <v>6247</v>
      </c>
      <c r="E34" s="18" t="n">
        <v>443.20831202</v>
      </c>
      <c r="F34" s="20" t="n">
        <v>4.62281215</v>
      </c>
      <c r="G34" s="18" t="n">
        <v>488.97632083</v>
      </c>
      <c r="H34" s="20" t="n">
        <v>3.7522849</v>
      </c>
      <c r="I34" s="18" t="n">
        <v>493.36496593</v>
      </c>
      <c r="J34" s="20" t="n">
        <v>2.84406864</v>
      </c>
      <c r="K34" s="18" t="n">
        <v>486.44846807</v>
      </c>
      <c r="L34" s="20" t="n">
        <v>4.36521656</v>
      </c>
      <c r="M34" s="18" t="n">
        <v>379.07328183</v>
      </c>
      <c r="N34" s="20" t="n">
        <v>14.0777645</v>
      </c>
      <c r="O34" s="18" t="s">
        <v>182</v>
      </c>
      <c r="P34" s="20" t="s">
        <v>182</v>
      </c>
      <c r="Q34" s="18" t="n">
        <v>336.51078337</v>
      </c>
      <c r="R34" s="20" t="n">
        <v>12.24828707</v>
      </c>
      <c r="S34" s="18" t="s">
        <v>182</v>
      </c>
      <c r="T34" s="20" t="s">
        <v>182</v>
      </c>
      <c r="U34" s="18" t="n">
        <v>398.32295997</v>
      </c>
      <c r="V34" s="20" t="n">
        <v>9.20189411</v>
      </c>
    </row>
    <row r="35" spans="1:22">
      <c r="A35" s="15" t="s">
        <v>210</v>
      </c>
      <c r="B35" s="17" t="n">
        <v>6406</v>
      </c>
      <c r="C35" s="18">
        <f>(92.0/B35*100)</f>
        <v/>
      </c>
      <c r="D35" s="19" t="n">
        <v>6314</v>
      </c>
      <c r="E35" s="18" t="n">
        <v>492.54021172</v>
      </c>
      <c r="F35" s="20" t="n">
        <v>4.30390608</v>
      </c>
      <c r="G35" s="18" t="n">
        <v>529.5812170299999</v>
      </c>
      <c r="H35" s="20" t="n">
        <v>2.98844995</v>
      </c>
      <c r="I35" s="18" t="n">
        <v>513.7913168</v>
      </c>
      <c r="J35" s="20" t="n">
        <v>2.5304016</v>
      </c>
      <c r="K35" s="18" t="n">
        <v>504.08674391</v>
      </c>
      <c r="L35" s="20" t="n">
        <v>3.64003565</v>
      </c>
      <c r="M35" s="18" t="n">
        <v>456.28947541</v>
      </c>
      <c r="N35" s="20" t="n">
        <v>18.93491365</v>
      </c>
      <c r="O35" s="18" t="s">
        <v>182</v>
      </c>
      <c r="P35" s="20" t="s">
        <v>182</v>
      </c>
      <c r="Q35" s="18" t="n">
        <v>349.78970242</v>
      </c>
      <c r="R35" s="20" t="n">
        <v>6.90672373</v>
      </c>
      <c r="S35" s="18" t="s">
        <v>182</v>
      </c>
      <c r="T35" s="20" t="s">
        <v>182</v>
      </c>
      <c r="U35" s="18" t="n">
        <v>446.81193319</v>
      </c>
      <c r="V35" s="20" t="n">
        <v>8.48838993</v>
      </c>
    </row>
    <row r="36" spans="1:22">
      <c r="A36" s="15" t="s">
        <v>211</v>
      </c>
      <c r="B36" s="17" t="n">
        <v>6736</v>
      </c>
      <c r="C36" s="18">
        <f>(85.0/B36*100)</f>
        <v/>
      </c>
      <c r="D36" s="19" t="n">
        <v>6651</v>
      </c>
      <c r="E36" s="18" t="n">
        <v>464.09730461</v>
      </c>
      <c r="F36" s="20" t="n">
        <v>4.36534603</v>
      </c>
      <c r="G36" s="18" t="n">
        <v>495.56743993</v>
      </c>
      <c r="H36" s="20" t="n">
        <v>2.76291748</v>
      </c>
      <c r="I36" s="18" t="n">
        <v>496.68936146</v>
      </c>
      <c r="J36" s="20" t="n">
        <v>2.75069991</v>
      </c>
      <c r="K36" s="18" t="n">
        <v>475.43648406</v>
      </c>
      <c r="L36" s="20" t="n">
        <v>3.41259565</v>
      </c>
      <c r="M36" s="18" t="n">
        <v>415.69116087</v>
      </c>
      <c r="N36" s="20" t="n">
        <v>19.29217902</v>
      </c>
      <c r="O36" s="18" t="s">
        <v>182</v>
      </c>
      <c r="P36" s="20" t="s">
        <v>182</v>
      </c>
      <c r="Q36" s="18" t="s">
        <v>182</v>
      </c>
      <c r="R36" s="20" t="s">
        <v>182</v>
      </c>
      <c r="S36" s="18" t="s">
        <v>182</v>
      </c>
      <c r="T36" s="20" t="s">
        <v>182</v>
      </c>
      <c r="U36" s="18" t="n">
        <v>423.78426298</v>
      </c>
      <c r="V36" s="20" t="n">
        <v>8.035989880000001</v>
      </c>
    </row>
    <row r="37" spans="1:22">
      <c r="A37" s="15" t="s">
        <v>212</v>
      </c>
      <c r="B37" s="17" t="n">
        <v>5458</v>
      </c>
      <c r="C37" s="18">
        <f>(340.0/B37*100)</f>
        <v/>
      </c>
      <c r="D37" s="19" t="n">
        <v>5118</v>
      </c>
      <c r="E37" s="18" t="n">
        <v>478.09335877</v>
      </c>
      <c r="F37" s="20" t="n">
        <v>4.515765</v>
      </c>
      <c r="G37" s="18" t="n">
        <v>504.87508395</v>
      </c>
      <c r="H37" s="20" t="n">
        <v>3.75290349</v>
      </c>
      <c r="I37" s="18" t="n">
        <v>510.34522706</v>
      </c>
      <c r="J37" s="20" t="n">
        <v>3.68014352</v>
      </c>
      <c r="K37" s="18" t="n">
        <v>495.34731892</v>
      </c>
      <c r="L37" s="20" t="n">
        <v>4.59911231</v>
      </c>
      <c r="M37" s="18" t="n">
        <v>389.21190398</v>
      </c>
      <c r="N37" s="20" t="n">
        <v>22.35314496</v>
      </c>
      <c r="O37" s="18" t="s">
        <v>182</v>
      </c>
      <c r="P37" s="20" t="s">
        <v>182</v>
      </c>
      <c r="Q37" s="18" t="s">
        <v>182</v>
      </c>
      <c r="R37" s="20" t="s">
        <v>182</v>
      </c>
      <c r="S37" s="18" t="s">
        <v>182</v>
      </c>
      <c r="T37" s="20" t="s">
        <v>182</v>
      </c>
      <c r="U37" s="18" t="n">
        <v>430.9569078</v>
      </c>
      <c r="V37" s="20" t="n">
        <v>6.30780196</v>
      </c>
    </row>
    <row r="38" spans="1:22">
      <c r="A38" s="15" t="s">
        <v>213</v>
      </c>
      <c r="B38" s="17" t="n">
        <v>5860</v>
      </c>
      <c r="C38" s="18">
        <f>(76.0/B38*100)</f>
        <v/>
      </c>
      <c r="D38" s="19" t="n">
        <v>5784</v>
      </c>
      <c r="E38" s="18" t="n">
        <v>482.66395569</v>
      </c>
      <c r="F38" s="20" t="n">
        <v>5.81441404</v>
      </c>
      <c r="G38" s="18" t="n">
        <v>536.94718627</v>
      </c>
      <c r="H38" s="20" t="n">
        <v>3.7767257</v>
      </c>
      <c r="I38" s="18" t="n">
        <v>536.47567355</v>
      </c>
      <c r="J38" s="20" t="n">
        <v>3.12720553</v>
      </c>
      <c r="K38" s="18" t="n">
        <v>515.12471312</v>
      </c>
      <c r="L38" s="20" t="n">
        <v>4.3472986</v>
      </c>
      <c r="M38" s="18" t="n">
        <v>423.77334755</v>
      </c>
      <c r="N38" s="20" t="n">
        <v>19.6152984</v>
      </c>
      <c r="O38" s="18" t="s">
        <v>182</v>
      </c>
      <c r="P38" s="20" t="s">
        <v>182</v>
      </c>
      <c r="Q38" s="18" t="s">
        <v>182</v>
      </c>
      <c r="R38" s="20" t="s">
        <v>182</v>
      </c>
      <c r="S38" s="18" t="s">
        <v>182</v>
      </c>
      <c r="T38" s="20" t="s">
        <v>182</v>
      </c>
      <c r="U38" s="18" t="n">
        <v>460.64194685</v>
      </c>
      <c r="V38" s="20" t="n">
        <v>6.43778608</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(5689.0/B40*100)</f>
        <v/>
      </c>
      <c r="D40" s="19" t="n">
        <v>8468</v>
      </c>
      <c r="E40" s="18" t="n">
        <v>466.82003013</v>
      </c>
      <c r="F40" s="20" t="n">
        <v>7.38968625</v>
      </c>
      <c r="G40" s="18" t="n">
        <v>506.67005743</v>
      </c>
      <c r="H40" s="20" t="n">
        <v>3.74303446</v>
      </c>
      <c r="I40" s="18" t="n">
        <v>504.99449641</v>
      </c>
      <c r="J40" s="20" t="n">
        <v>3.7372816</v>
      </c>
      <c r="K40" s="18" t="n">
        <v>492.72134123</v>
      </c>
      <c r="L40" s="20" t="n">
        <v>4.32778109</v>
      </c>
      <c r="M40" s="18" t="n">
        <v>408.69474018</v>
      </c>
      <c r="N40" s="20" t="n">
        <v>29.40753755</v>
      </c>
      <c r="O40" s="18" t="s">
        <v>182</v>
      </c>
      <c r="P40" s="20" t="s">
        <v>182</v>
      </c>
      <c r="Q40" s="18" t="n">
        <v>491.16464222</v>
      </c>
      <c r="R40" s="20" t="n">
        <v>2.5540442</v>
      </c>
      <c r="S40" s="18" t="s">
        <v>182</v>
      </c>
      <c r="T40" s="20" t="s">
        <v>182</v>
      </c>
      <c r="U40" s="18" t="n">
        <v>409.18509785</v>
      </c>
      <c r="V40" s="20" t="n">
        <v>6.85083626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(2928.0/B46*100)</f>
        <v/>
      </c>
      <c r="D46" s="19" t="n">
        <v>20213</v>
      </c>
      <c r="E46" s="18" t="n">
        <v>361.49515942</v>
      </c>
      <c r="F46" s="20" t="n">
        <v>4.69343263</v>
      </c>
      <c r="G46" s="18" t="n">
        <v>396.99227084</v>
      </c>
      <c r="H46" s="20" t="n">
        <v>4.15748356</v>
      </c>
      <c r="I46" s="18" t="n">
        <v>397.33040351</v>
      </c>
      <c r="J46" s="20" t="n">
        <v>4.04839068</v>
      </c>
      <c r="K46" s="18" t="n">
        <v>396.73603705</v>
      </c>
      <c r="L46" s="20" t="n">
        <v>4.80144535</v>
      </c>
      <c r="M46" s="18" t="n">
        <v>284.46388749</v>
      </c>
      <c r="N46" s="20" t="n">
        <v>12.06045404</v>
      </c>
      <c r="O46" s="18" t="s">
        <v>182</v>
      </c>
      <c r="P46" s="20" t="s">
        <v>182</v>
      </c>
      <c r="Q46" s="18" t="s">
        <v>182</v>
      </c>
      <c r="R46" s="20" t="s">
        <v>182</v>
      </c>
      <c r="S46" s="18" t="s">
        <v>182</v>
      </c>
      <c r="T46" s="20" t="s">
        <v>182</v>
      </c>
      <c r="U46" s="18" t="n">
        <v>359.88270482</v>
      </c>
      <c r="V46" s="20" t="n">
        <v>4.0017036</v>
      </c>
    </row>
    <row r="47" spans="1:22">
      <c r="A47" s="15" t="s">
        <v>222</v>
      </c>
      <c r="B47" s="17" t="n">
        <v>5928</v>
      </c>
      <c r="C47" s="18">
        <f>(227.0/B47*100)</f>
        <v/>
      </c>
      <c r="D47" s="19" t="n">
        <v>5701</v>
      </c>
      <c r="E47" s="18" t="n">
        <v>413.17363973</v>
      </c>
      <c r="F47" s="20" t="n">
        <v>5.25413137</v>
      </c>
      <c r="G47" s="18" t="n">
        <v>470.20454582</v>
      </c>
      <c r="H47" s="20" t="n">
        <v>4.7165813</v>
      </c>
      <c r="I47" s="18" t="n">
        <v>460.22864514</v>
      </c>
      <c r="J47" s="20" t="n">
        <v>4.12607444</v>
      </c>
      <c r="K47" s="18" t="n">
        <v>454.44462819</v>
      </c>
      <c r="L47" s="20" t="n">
        <v>6.39958436</v>
      </c>
      <c r="M47" s="18" t="n">
        <v>351.05817057</v>
      </c>
      <c r="N47" s="20" t="n">
        <v>12.61946813</v>
      </c>
      <c r="O47" s="18" t="s">
        <v>182</v>
      </c>
      <c r="P47" s="20" t="s">
        <v>182</v>
      </c>
      <c r="Q47" s="18" t="s">
        <v>182</v>
      </c>
      <c r="R47" s="20" t="s">
        <v>182</v>
      </c>
      <c r="S47" s="18" t="s">
        <v>182</v>
      </c>
      <c r="T47" s="20" t="s">
        <v>182</v>
      </c>
      <c r="U47" s="18" t="n">
        <v>388.60790374</v>
      </c>
      <c r="V47" s="20" t="n">
        <v>4.79635447</v>
      </c>
    </row>
    <row r="48" spans="1:22">
      <c r="A48" s="15" t="s">
        <v>223</v>
      </c>
      <c r="B48" s="17" t="n">
        <v>9841</v>
      </c>
      <c r="C48" s="18">
        <f>(19.0/B48*100)</f>
        <v/>
      </c>
      <c r="D48" s="19" t="n">
        <v>9822</v>
      </c>
      <c r="E48" s="18" t="n">
        <v>510.27220585</v>
      </c>
      <c r="F48" s="20" t="n">
        <v>5.90045579</v>
      </c>
      <c r="G48" s="18" t="n">
        <v>535.37266946</v>
      </c>
      <c r="H48" s="20" t="n">
        <v>4.82791583</v>
      </c>
      <c r="I48" s="18" t="n">
        <v>544.8709439</v>
      </c>
      <c r="J48" s="20" t="n">
        <v>5.70376039</v>
      </c>
      <c r="K48" s="18" t="n">
        <v>552.77394893</v>
      </c>
      <c r="L48" s="20" t="n">
        <v>7.9202633</v>
      </c>
      <c r="M48" s="18" t="n">
        <v>379.37826934</v>
      </c>
      <c r="N48" s="20" t="n">
        <v>11.07715242</v>
      </c>
      <c r="O48" s="18" t="s">
        <v>182</v>
      </c>
      <c r="P48" s="20" t="s">
        <v>182</v>
      </c>
      <c r="Q48" s="18" t="s">
        <v>182</v>
      </c>
      <c r="R48" s="20" t="s">
        <v>182</v>
      </c>
      <c r="S48" s="18" t="s">
        <v>182</v>
      </c>
      <c r="T48" s="20" t="s">
        <v>182</v>
      </c>
      <c r="U48" s="18" t="n">
        <v>466.49204638</v>
      </c>
      <c r="V48" s="20" t="n">
        <v>25.73746425</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(1219.0/B50*100)</f>
        <v/>
      </c>
      <c r="D50" s="19" t="n">
        <v>10576</v>
      </c>
      <c r="E50" s="18" t="n">
        <v>355.23467259</v>
      </c>
      <c r="F50" s="20" t="n">
        <v>3.39968837</v>
      </c>
      <c r="G50" s="18" t="n">
        <v>383.55038412</v>
      </c>
      <c r="H50" s="20" t="n">
        <v>3.74785327</v>
      </c>
      <c r="I50" s="18" t="n">
        <v>402.70361423</v>
      </c>
      <c r="J50" s="20" t="n">
        <v>2.46946214</v>
      </c>
      <c r="K50" s="18" t="n">
        <v>416.09445927</v>
      </c>
      <c r="L50" s="20" t="n">
        <v>4.73595679</v>
      </c>
      <c r="M50" s="18" t="n">
        <v>309.38214635</v>
      </c>
      <c r="N50" s="20" t="n">
        <v>11.65830352</v>
      </c>
      <c r="O50" s="18" t="s">
        <v>182</v>
      </c>
      <c r="P50" s="20" t="s">
        <v>182</v>
      </c>
      <c r="Q50" s="18" t="s">
        <v>182</v>
      </c>
      <c r="R50" s="20" t="s">
        <v>182</v>
      </c>
      <c r="S50" s="18" t="s">
        <v>182</v>
      </c>
      <c r="T50" s="20" t="s">
        <v>182</v>
      </c>
      <c r="U50" s="18" t="n">
        <v>366.98708162</v>
      </c>
      <c r="V50" s="20" t="n">
        <v>7.40799231</v>
      </c>
    </row>
    <row r="51" spans="1:22">
      <c r="A51" s="15" t="s">
        <v>226</v>
      </c>
      <c r="B51" s="17" t="n">
        <v>6866</v>
      </c>
      <c r="C51" s="18">
        <f>(116.0/B51*100)</f>
        <v/>
      </c>
      <c r="D51" s="19" t="n">
        <v>6750</v>
      </c>
      <c r="E51" s="18" t="n">
        <v>379.48880624</v>
      </c>
      <c r="F51" s="20" t="n">
        <v>3.51165451</v>
      </c>
      <c r="G51" s="18" t="n">
        <v>402.12544103</v>
      </c>
      <c r="H51" s="20" t="n">
        <v>3.74953885</v>
      </c>
      <c r="I51" s="18" t="n">
        <v>411.56915795</v>
      </c>
      <c r="J51" s="20" t="n">
        <v>2.97587153</v>
      </c>
      <c r="K51" s="18" t="n">
        <v>422.09445167</v>
      </c>
      <c r="L51" s="20" t="n">
        <v>4.17720984</v>
      </c>
      <c r="M51" s="18" t="n">
        <v>338.45012167</v>
      </c>
      <c r="N51" s="20" t="n">
        <v>17.18682088</v>
      </c>
      <c r="O51" s="18" t="s">
        <v>182</v>
      </c>
      <c r="P51" s="20" t="s">
        <v>182</v>
      </c>
      <c r="Q51" s="18" t="n">
        <v>380.5422133</v>
      </c>
      <c r="R51" s="20" t="n">
        <v>4.31283207</v>
      </c>
      <c r="S51" s="18" t="s">
        <v>182</v>
      </c>
      <c r="T51" s="20" t="s">
        <v>182</v>
      </c>
      <c r="U51" s="18" t="n">
        <v>379.51389951</v>
      </c>
      <c r="V51" s="20" t="n">
        <v>5.32037204</v>
      </c>
    </row>
    <row r="52" spans="1:22">
      <c r="A52" s="15" t="s">
        <v>227</v>
      </c>
      <c r="B52" s="17" t="n">
        <v>5809</v>
      </c>
      <c r="C52" s="18">
        <f>(126.0/B52*100)</f>
        <v/>
      </c>
      <c r="D52" s="19" t="n">
        <v>5683</v>
      </c>
      <c r="E52" s="18" t="n">
        <v>436.72860527</v>
      </c>
      <c r="F52" s="20" t="n">
        <v>4.81314007</v>
      </c>
      <c r="G52" s="18" t="n">
        <v>482.10101434</v>
      </c>
      <c r="H52" s="20" t="n">
        <v>3.79955928</v>
      </c>
      <c r="I52" s="18" t="n">
        <v>467.81410349</v>
      </c>
      <c r="J52" s="20" t="n">
        <v>3.20575855</v>
      </c>
      <c r="K52" s="18" t="n">
        <v>462.87555979</v>
      </c>
      <c r="L52" s="20" t="n">
        <v>4.60353896</v>
      </c>
      <c r="M52" s="18" t="n">
        <v>376.4202098</v>
      </c>
      <c r="N52" s="20" t="n">
        <v>22.91895151</v>
      </c>
      <c r="O52" s="18" t="s">
        <v>182</v>
      </c>
      <c r="P52" s="20" t="s">
        <v>182</v>
      </c>
      <c r="Q52" s="18" t="s">
        <v>182</v>
      </c>
      <c r="R52" s="20" t="s">
        <v>182</v>
      </c>
      <c r="S52" s="18" t="s">
        <v>182</v>
      </c>
      <c r="T52" s="20" t="s">
        <v>182</v>
      </c>
      <c r="U52" s="18" t="n">
        <v>390.35700777</v>
      </c>
      <c r="V52" s="20" t="n">
        <v>8.802289139999999</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(531.0/B54*100)</f>
        <v/>
      </c>
      <c r="D54" s="19" t="n">
        <v>4209</v>
      </c>
      <c r="E54" s="18" t="n">
        <v>316.59277561</v>
      </c>
      <c r="F54" s="20" t="n">
        <v>4.10484908</v>
      </c>
      <c r="G54" s="18" t="n">
        <v>345.05228835</v>
      </c>
      <c r="H54" s="20" t="n">
        <v>4.18211813</v>
      </c>
      <c r="I54" s="18" t="n">
        <v>346.02288897</v>
      </c>
      <c r="J54" s="20" t="n">
        <v>4.41152528</v>
      </c>
      <c r="K54" s="18" t="n">
        <v>343.91668404</v>
      </c>
      <c r="L54" s="20" t="n">
        <v>4.94757111</v>
      </c>
      <c r="M54" s="18" t="n">
        <v>287.6604697</v>
      </c>
      <c r="N54" s="20" t="n">
        <v>9.120625710000001</v>
      </c>
      <c r="O54" s="18" t="s">
        <v>182</v>
      </c>
      <c r="P54" s="20" t="s">
        <v>182</v>
      </c>
      <c r="Q54" s="18" t="s">
        <v>182</v>
      </c>
      <c r="R54" s="20" t="s">
        <v>182</v>
      </c>
      <c r="S54" s="18" t="s">
        <v>182</v>
      </c>
      <c r="T54" s="20" t="s">
        <v>182</v>
      </c>
      <c r="U54" s="18" t="n">
        <v>295.98691328</v>
      </c>
      <c r="V54" s="20" t="n">
        <v>4.98772128</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521.05163111</v>
      </c>
      <c r="F56" s="20" t="n">
        <v>5.70567231</v>
      </c>
      <c r="G56" s="18" t="n">
        <v>552.77738211</v>
      </c>
      <c r="H56" s="20" t="n">
        <v>3.85211105</v>
      </c>
      <c r="I56" s="18" t="n">
        <v>553.557943</v>
      </c>
      <c r="J56" s="20" t="n">
        <v>3.08873221</v>
      </c>
      <c r="K56" s="18" t="n">
        <v>537.33541757</v>
      </c>
      <c r="L56" s="20" t="n">
        <v>5.48019933</v>
      </c>
      <c r="M56" s="18" t="n">
        <v>469.66514609</v>
      </c>
      <c r="N56" s="20" t="n">
        <v>16.61451933</v>
      </c>
      <c r="O56" s="18" t="s">
        <v>182</v>
      </c>
      <c r="P56" s="20" t="s">
        <v>182</v>
      </c>
      <c r="Q56" s="18" t="s">
        <v>182</v>
      </c>
      <c r="R56" s="20" t="s">
        <v>182</v>
      </c>
      <c r="S56" s="18" t="s">
        <v>182</v>
      </c>
      <c r="T56" s="20" t="s">
        <v>182</v>
      </c>
      <c r="U56" s="18" t="n">
        <v>463.37592704</v>
      </c>
      <c r="V56" s="20" t="n">
        <v>22.7314016</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(273.0/B61*100)</f>
        <v/>
      </c>
      <c r="D61" s="19" t="n">
        <v>6252</v>
      </c>
      <c r="E61" s="18" t="n">
        <v>471.65506061</v>
      </c>
      <c r="F61" s="20" t="n">
        <v>2.99278286</v>
      </c>
      <c r="G61" s="18" t="n">
        <v>487.22212622</v>
      </c>
      <c r="H61" s="20" t="n">
        <v>3.33693687</v>
      </c>
      <c r="I61" s="18" t="n">
        <v>490.967325</v>
      </c>
      <c r="J61" s="20" t="n">
        <v>3.1654267</v>
      </c>
      <c r="K61" s="18" t="n">
        <v>486.05169093</v>
      </c>
      <c r="L61" s="20" t="n">
        <v>5.08898785</v>
      </c>
      <c r="M61" s="18" t="n">
        <v>412.79041495</v>
      </c>
      <c r="N61" s="20" t="n">
        <v>15.55189954</v>
      </c>
      <c r="O61" s="18" t="s">
        <v>182</v>
      </c>
      <c r="P61" s="20" t="s">
        <v>182</v>
      </c>
      <c r="Q61" s="18" t="s">
        <v>182</v>
      </c>
      <c r="R61" s="20" t="s">
        <v>182</v>
      </c>
      <c r="S61" s="18" t="s">
        <v>182</v>
      </c>
      <c r="T61" s="20" t="s">
        <v>182</v>
      </c>
      <c r="U61" s="18" t="n">
        <v>405.15429196</v>
      </c>
      <c r="V61" s="20" t="n">
        <v>7.73039016</v>
      </c>
    </row>
    <row r="62" spans="1:22">
      <c r="A62" s="15" t="s">
        <v>237</v>
      </c>
      <c r="B62" s="17" t="n">
        <v>4476</v>
      </c>
      <c r="C62" s="18">
        <f>(5.0/B62*100)</f>
        <v/>
      </c>
      <c r="D62" s="19" t="n">
        <v>4471</v>
      </c>
      <c r="E62" s="18" t="n">
        <v>527.12570513</v>
      </c>
      <c r="F62" s="20" t="n">
        <v>5.47947837</v>
      </c>
      <c r="G62" s="18" t="n">
        <v>549.6961165500001</v>
      </c>
      <c r="H62" s="20" t="n">
        <v>2.00969678</v>
      </c>
      <c r="I62" s="18" t="n">
        <v>545.23953402</v>
      </c>
      <c r="J62" s="20" t="n">
        <v>1.81296682</v>
      </c>
      <c r="K62" s="18" t="n">
        <v>536.52523792</v>
      </c>
      <c r="L62" s="20" t="n">
        <v>4.18049422</v>
      </c>
      <c r="M62" s="18" t="n">
        <v>492.5715519</v>
      </c>
      <c r="N62" s="20" t="n">
        <v>17.55575261</v>
      </c>
      <c r="O62" s="18" t="s">
        <v>182</v>
      </c>
      <c r="P62" s="20" t="s">
        <v>182</v>
      </c>
      <c r="Q62" s="18" t="s">
        <v>182</v>
      </c>
      <c r="R62" s="20" t="s">
        <v>182</v>
      </c>
      <c r="S62" s="18" t="s">
        <v>182</v>
      </c>
      <c r="T62" s="20" t="s">
        <v>182</v>
      </c>
      <c r="U62" s="18" t="n">
        <v>457.7234512</v>
      </c>
      <c r="V62" s="20" t="n">
        <v>30.39638622</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(529.0/B67*100)</f>
        <v/>
      </c>
      <c r="D67" s="19" t="n">
        <v>6442</v>
      </c>
      <c r="E67" s="18" t="n">
        <v>362.13896971</v>
      </c>
      <c r="F67" s="20" t="n">
        <v>4.2464963</v>
      </c>
      <c r="G67" s="18" t="n">
        <v>400.28693376</v>
      </c>
      <c r="H67" s="20" t="n">
        <v>3.52003575</v>
      </c>
      <c r="I67" s="18" t="n">
        <v>400.11778316</v>
      </c>
      <c r="J67" s="20" t="n">
        <v>2.99870223</v>
      </c>
      <c r="K67" s="18" t="n">
        <v>414.56873967</v>
      </c>
      <c r="L67" s="20" t="n">
        <v>5.62083205</v>
      </c>
      <c r="M67" s="18" t="n">
        <v>303.84785217</v>
      </c>
      <c r="N67" s="20" t="n">
        <v>8.663461910000001</v>
      </c>
      <c r="O67" s="18" t="s">
        <v>182</v>
      </c>
      <c r="P67" s="20" t="s">
        <v>182</v>
      </c>
      <c r="Q67" s="18" t="s">
        <v>182</v>
      </c>
      <c r="R67" s="20" t="s">
        <v>182</v>
      </c>
      <c r="S67" s="18" t="s">
        <v>182</v>
      </c>
      <c r="T67" s="20" t="s">
        <v>182</v>
      </c>
      <c r="U67" s="18" t="n">
        <v>331.04144948</v>
      </c>
      <c r="V67" s="20" t="n">
        <v>7.33465935</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477.32089928</v>
      </c>
      <c r="F70" s="20" t="n">
        <v>5.31963383</v>
      </c>
      <c r="G70" s="18" t="n">
        <v>505.23661024</v>
      </c>
      <c r="H70" s="20" t="n">
        <v>3.39786778</v>
      </c>
      <c r="I70" s="18" t="n">
        <v>499.9392195</v>
      </c>
      <c r="J70" s="20" t="n">
        <v>3.42382684</v>
      </c>
      <c r="K70" s="18" t="n">
        <v>494.86877787</v>
      </c>
      <c r="L70" s="20" t="n">
        <v>6.21890514</v>
      </c>
      <c r="M70" s="18" t="n">
        <v>454.95534387</v>
      </c>
      <c r="N70" s="20" t="n">
        <v>16.73197951</v>
      </c>
      <c r="O70" s="18" t="s">
        <v>182</v>
      </c>
      <c r="P70" s="20" t="s">
        <v>182</v>
      </c>
      <c r="Q70" s="18" t="s">
        <v>182</v>
      </c>
      <c r="R70" s="20" t="s">
        <v>182</v>
      </c>
      <c r="S70" s="18" t="s">
        <v>182</v>
      </c>
      <c r="T70" s="20" t="s">
        <v>182</v>
      </c>
      <c r="U70" s="18" t="n">
        <v>433.15834304</v>
      </c>
      <c r="V70" s="20" t="n">
        <v>8.74928963</v>
      </c>
    </row>
    <row r="71" spans="1:22">
      <c r="A71" s="15" t="s">
        <v>246</v>
      </c>
      <c r="B71" s="17" t="n">
        <v>6115</v>
      </c>
      <c r="C71" s="18">
        <f>(124.0/B71*100)</f>
        <v/>
      </c>
      <c r="D71" s="19" t="n">
        <v>5991</v>
      </c>
      <c r="E71" s="18" t="n">
        <v>552.5352997799999</v>
      </c>
      <c r="F71" s="20" t="n">
        <v>6.26289947</v>
      </c>
      <c r="G71" s="18" t="n">
        <v>573.6527179</v>
      </c>
      <c r="H71" s="20" t="n">
        <v>2.47082458</v>
      </c>
      <c r="I71" s="18" t="n">
        <v>567.22767872</v>
      </c>
      <c r="J71" s="20" t="n">
        <v>2.02368627</v>
      </c>
      <c r="K71" s="18" t="n">
        <v>552.2615313699999</v>
      </c>
      <c r="L71" s="20" t="n">
        <v>3.61873146</v>
      </c>
      <c r="M71" s="18" t="n">
        <v>478.19921099</v>
      </c>
      <c r="N71" s="20" t="n">
        <v>17.49214051</v>
      </c>
      <c r="O71" s="18" t="s">
        <v>182</v>
      </c>
      <c r="P71" s="20" t="s">
        <v>182</v>
      </c>
      <c r="Q71" s="18" t="s">
        <v>182</v>
      </c>
      <c r="R71" s="20" t="s">
        <v>182</v>
      </c>
      <c r="S71" s="18" t="s">
        <v>182</v>
      </c>
      <c r="T71" s="20" t="s">
        <v>182</v>
      </c>
      <c r="U71" s="18" t="n">
        <v>510.41365354</v>
      </c>
      <c r="V71" s="20" t="n">
        <v>14.3246559</v>
      </c>
    </row>
    <row r="72" spans="1:22">
      <c r="A72" s="15" t="s">
        <v>247</v>
      </c>
      <c r="B72" s="17" t="n">
        <v>7708</v>
      </c>
      <c r="C72" s="18">
        <f>(9.0/B72*100)</f>
        <v/>
      </c>
      <c r="D72" s="19" t="n">
        <v>7699</v>
      </c>
      <c r="E72" s="18" t="n">
        <v>511.13435942</v>
      </c>
      <c r="F72" s="20" t="n">
        <v>6.83410312</v>
      </c>
      <c r="G72" s="18" t="n">
        <v>551.0579327200001</v>
      </c>
      <c r="H72" s="20" t="n">
        <v>3.22490691</v>
      </c>
      <c r="I72" s="18" t="n">
        <v>545.075566</v>
      </c>
      <c r="J72" s="20" t="n">
        <v>2.98359901</v>
      </c>
      <c r="K72" s="18" t="n">
        <v>537.70767058</v>
      </c>
      <c r="L72" s="20" t="n">
        <v>6.4216494</v>
      </c>
      <c r="M72" s="18" t="n">
        <v>397.26229727</v>
      </c>
      <c r="N72" s="20" t="n">
        <v>19.0006931</v>
      </c>
      <c r="O72" s="18" t="s">
        <v>182</v>
      </c>
      <c r="P72" s="20" t="s">
        <v>182</v>
      </c>
      <c r="Q72" s="18" t="s">
        <v>182</v>
      </c>
      <c r="R72" s="20" t="s">
        <v>182</v>
      </c>
      <c r="S72" s="18" t="s">
        <v>182</v>
      </c>
      <c r="T72" s="20" t="s">
        <v>182</v>
      </c>
      <c r="U72" s="18" t="n">
        <v>435.75157052</v>
      </c>
      <c r="V72" s="20" t="n">
        <v>35.87402411</v>
      </c>
    </row>
    <row r="73" spans="1:22">
      <c r="A73" s="15" t="s">
        <v>248</v>
      </c>
      <c r="B73" s="17" t="n">
        <v>8249</v>
      </c>
      <c r="C73" s="18">
        <f>(262.0/B73*100)</f>
        <v/>
      </c>
      <c r="D73" s="19" t="n">
        <v>7987</v>
      </c>
      <c r="E73" s="18" t="n">
        <v>397.53814406</v>
      </c>
      <c r="F73" s="20" t="n">
        <v>4.41750224</v>
      </c>
      <c r="G73" s="18" t="n">
        <v>420.19599754</v>
      </c>
      <c r="H73" s="20" t="n">
        <v>3.76007173</v>
      </c>
      <c r="I73" s="18" t="n">
        <v>417.56544531</v>
      </c>
      <c r="J73" s="20" t="n">
        <v>3.39983112</v>
      </c>
      <c r="K73" s="18" t="n">
        <v>438.08367883</v>
      </c>
      <c r="L73" s="20" t="n">
        <v>5.73518813</v>
      </c>
      <c r="M73" s="18" t="n">
        <v>373.56292305</v>
      </c>
      <c r="N73" s="20" t="n">
        <v>8.33863586</v>
      </c>
      <c r="O73" s="18" t="s">
        <v>182</v>
      </c>
      <c r="P73" s="20" t="s">
        <v>182</v>
      </c>
      <c r="Q73" s="18" t="s">
        <v>182</v>
      </c>
      <c r="R73" s="20" t="s">
        <v>182</v>
      </c>
      <c r="S73" s="18" t="s">
        <v>182</v>
      </c>
      <c r="T73" s="20" t="s">
        <v>182</v>
      </c>
      <c r="U73" s="18" t="n">
        <v>359.43756368</v>
      </c>
      <c r="V73" s="20" t="n">
        <v>12.77714458</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(314.0/B77*100)</f>
        <v/>
      </c>
      <c r="D77" s="19" t="n">
        <v>5748</v>
      </c>
      <c r="E77" s="18" t="n">
        <v>410.25564257</v>
      </c>
      <c r="F77" s="20" t="n">
        <v>4.16014491</v>
      </c>
      <c r="G77" s="18" t="n">
        <v>444.74798501</v>
      </c>
      <c r="H77" s="20" t="n">
        <v>3.70667801</v>
      </c>
      <c r="I77" s="18" t="n">
        <v>433.04250866</v>
      </c>
      <c r="J77" s="20" t="n">
        <v>3.90389225</v>
      </c>
      <c r="K77" s="18" t="n">
        <v>426.43535452</v>
      </c>
      <c r="L77" s="20" t="n">
        <v>7.27163301</v>
      </c>
      <c r="M77" s="18" t="n">
        <v>351.09429102</v>
      </c>
      <c r="N77" s="20" t="n">
        <v>14.79109672</v>
      </c>
      <c r="O77" s="18" t="s">
        <v>182</v>
      </c>
      <c r="P77" s="20" t="s">
        <v>182</v>
      </c>
      <c r="Q77" s="18" t="s">
        <v>182</v>
      </c>
      <c r="R77" s="20" t="s">
        <v>182</v>
      </c>
      <c r="S77" s="18" t="s">
        <v>182</v>
      </c>
      <c r="T77" s="20" t="s">
        <v>182</v>
      </c>
      <c r="U77" s="18" t="n">
        <v>371.64039015</v>
      </c>
      <c r="V77" s="20" t="n">
        <v>4.13014943</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354</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415.15955688</v>
      </c>
      <c r="F7" s="20" t="n">
        <v>7.01163214</v>
      </c>
      <c r="G7" s="18" t="n">
        <v>438.78956394</v>
      </c>
      <c r="H7" s="20" t="n">
        <v>5.49299263</v>
      </c>
      <c r="I7" s="18" t="n">
        <v>491.15717033</v>
      </c>
      <c r="J7" s="20" t="n">
        <v>2.15535262</v>
      </c>
      <c r="K7" s="18" t="n">
        <v>522.06455073</v>
      </c>
      <c r="L7" s="20" t="n">
        <v>2.82671919</v>
      </c>
      <c r="M7" s="18" t="n">
        <v>388.11866311</v>
      </c>
      <c r="N7" s="20" t="n">
        <v>15.08149247</v>
      </c>
      <c r="O7" s="18" t="s">
        <v>182</v>
      </c>
      <c r="P7" s="20" t="s">
        <v>182</v>
      </c>
      <c r="Q7" s="18" t="s">
        <v>182</v>
      </c>
      <c r="R7" s="20" t="s">
        <v>182</v>
      </c>
      <c r="S7" s="18" t="s">
        <v>182</v>
      </c>
      <c r="T7" s="20" t="s">
        <v>182</v>
      </c>
      <c r="U7" s="18" t="n">
        <v>464.14810358</v>
      </c>
      <c r="V7" s="20" t="n">
        <v>4.7800494</v>
      </c>
    </row>
    <row r="8" spans="1:22">
      <c r="A8" s="15" t="s">
        <v>183</v>
      </c>
      <c r="B8" s="17" t="n">
        <v>7007</v>
      </c>
      <c r="C8" s="18">
        <f>(227.0/B8*100)</f>
        <v/>
      </c>
      <c r="D8" s="19" t="n">
        <v>6780</v>
      </c>
      <c r="E8" s="18" t="n">
        <v>441.89547308</v>
      </c>
      <c r="F8" s="20" t="n">
        <v>5.4894133</v>
      </c>
      <c r="G8" s="18" t="n">
        <v>465.69327839</v>
      </c>
      <c r="H8" s="20" t="n">
        <v>5.6394188</v>
      </c>
      <c r="I8" s="18" t="n">
        <v>503.10035447</v>
      </c>
      <c r="J8" s="20" t="n">
        <v>3.2647352</v>
      </c>
      <c r="K8" s="18" t="n">
        <v>522.65088896</v>
      </c>
      <c r="L8" s="20" t="n">
        <v>3.17618658</v>
      </c>
      <c r="M8" s="18" t="n">
        <v>431.33135579</v>
      </c>
      <c r="N8" s="20" t="n">
        <v>28.63360248</v>
      </c>
      <c r="O8" s="18" t="s">
        <v>182</v>
      </c>
      <c r="P8" s="20" t="s">
        <v>182</v>
      </c>
      <c r="Q8" s="18" t="n">
        <v>301.63126691</v>
      </c>
      <c r="R8" s="20" t="n">
        <v>25.14921031</v>
      </c>
      <c r="S8" s="18" t="s">
        <v>182</v>
      </c>
      <c r="T8" s="20" t="s">
        <v>182</v>
      </c>
      <c r="U8" s="18" t="n">
        <v>424.97131731</v>
      </c>
      <c r="V8" s="20" t="n">
        <v>7.89005042</v>
      </c>
    </row>
    <row r="9" spans="1:22">
      <c r="A9" s="15" t="s">
        <v>184</v>
      </c>
      <c r="B9" s="17" t="n">
        <v>9651</v>
      </c>
      <c r="C9" s="18">
        <f>(627.0/B9*100)</f>
        <v/>
      </c>
      <c r="D9" s="19" t="n">
        <v>9024</v>
      </c>
      <c r="E9" s="18" t="n">
        <v>430.03331639</v>
      </c>
      <c r="F9" s="20" t="n">
        <v>6.84045175</v>
      </c>
      <c r="G9" s="18" t="n">
        <v>471.64159729</v>
      </c>
      <c r="H9" s="20" t="n">
        <v>5.52481934</v>
      </c>
      <c r="I9" s="18" t="n">
        <v>525.76006961</v>
      </c>
      <c r="J9" s="20" t="n">
        <v>2.50339855</v>
      </c>
      <c r="K9" s="18" t="n">
        <v>524.8944092</v>
      </c>
      <c r="L9" s="20" t="n">
        <v>3.22312013</v>
      </c>
      <c r="M9" s="18" t="n">
        <v>434.12804464</v>
      </c>
      <c r="N9" s="20" t="n">
        <v>42.04427122</v>
      </c>
      <c r="O9" s="18" t="s">
        <v>182</v>
      </c>
      <c r="P9" s="20" t="s">
        <v>182</v>
      </c>
      <c r="Q9" s="18" t="n">
        <v>357.98454354</v>
      </c>
      <c r="R9" s="20" t="n">
        <v>11.51846445</v>
      </c>
      <c r="S9" s="18" t="s">
        <v>182</v>
      </c>
      <c r="T9" s="20" t="s">
        <v>182</v>
      </c>
      <c r="U9" s="18" t="n">
        <v>428.48012893</v>
      </c>
      <c r="V9" s="20" t="n">
        <v>4.88740193</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(154.0/B11*100)</f>
        <v/>
      </c>
      <c r="D11" s="19" t="n">
        <v>6899</v>
      </c>
      <c r="E11" s="18" t="n">
        <v>367.7445783</v>
      </c>
      <c r="F11" s="20" t="n">
        <v>5.66039956</v>
      </c>
      <c r="G11" s="18" t="n">
        <v>375.53168088</v>
      </c>
      <c r="H11" s="20" t="n">
        <v>5.12068228</v>
      </c>
      <c r="I11" s="18" t="n">
        <v>423.48792707</v>
      </c>
      <c r="J11" s="20" t="n">
        <v>2.67225424</v>
      </c>
      <c r="K11" s="18" t="n">
        <v>450.62315589</v>
      </c>
      <c r="L11" s="20" t="n">
        <v>3.60612951</v>
      </c>
      <c r="M11" s="18" t="n">
        <v>327.62067624</v>
      </c>
      <c r="N11" s="20" t="n">
        <v>23.85874784</v>
      </c>
      <c r="O11" s="18" t="s">
        <v>182</v>
      </c>
      <c r="P11" s="20" t="s">
        <v>182</v>
      </c>
      <c r="Q11" s="18" t="s">
        <v>182</v>
      </c>
      <c r="R11" s="20" t="s">
        <v>182</v>
      </c>
      <c r="S11" s="18" t="s">
        <v>182</v>
      </c>
      <c r="T11" s="20" t="s">
        <v>182</v>
      </c>
      <c r="U11" s="18" t="n">
        <v>388.12109553</v>
      </c>
      <c r="V11" s="20" t="n">
        <v>6.42582662</v>
      </c>
    </row>
    <row r="12" spans="1:22">
      <c r="A12" s="15" t="s">
        <v>187</v>
      </c>
      <c r="B12" s="17" t="n">
        <v>6894</v>
      </c>
      <c r="C12" s="18">
        <f>(128.0/B12*100)</f>
        <v/>
      </c>
      <c r="D12" s="19" t="n">
        <v>6766</v>
      </c>
      <c r="E12" s="18" t="n">
        <v>426.77947763</v>
      </c>
      <c r="F12" s="20" t="n">
        <v>6.8225866</v>
      </c>
      <c r="G12" s="18" t="n">
        <v>449.11879328</v>
      </c>
      <c r="H12" s="20" t="n">
        <v>4.96177381</v>
      </c>
      <c r="I12" s="18" t="n">
        <v>500.66314779</v>
      </c>
      <c r="J12" s="20" t="n">
        <v>2.28601282</v>
      </c>
      <c r="K12" s="18" t="n">
        <v>520.98468496</v>
      </c>
      <c r="L12" s="20" t="n">
        <v>3.47575436</v>
      </c>
      <c r="M12" s="18" t="n">
        <v>428.30653466</v>
      </c>
      <c r="N12" s="20" t="n">
        <v>25.45177241</v>
      </c>
      <c r="O12" s="18" t="s">
        <v>182</v>
      </c>
      <c r="P12" s="20" t="s">
        <v>182</v>
      </c>
      <c r="Q12" s="18" t="n">
        <v>340.98506961</v>
      </c>
      <c r="R12" s="20" t="n">
        <v>12.52444664</v>
      </c>
      <c r="S12" s="18" t="s">
        <v>182</v>
      </c>
      <c r="T12" s="20" t="s">
        <v>182</v>
      </c>
      <c r="U12" s="18" t="n">
        <v>419.07359599</v>
      </c>
      <c r="V12" s="20" t="n">
        <v>6.35978856</v>
      </c>
    </row>
    <row r="13" spans="1:22">
      <c r="A13" s="15" t="s">
        <v>188</v>
      </c>
      <c r="B13" s="17" t="n">
        <v>7161</v>
      </c>
      <c r="C13" s="18">
        <f>(353.0/B13*100)</f>
        <v/>
      </c>
      <c r="D13" s="19" t="n">
        <v>6808</v>
      </c>
      <c r="E13" s="18" t="n">
        <v>455.56444609</v>
      </c>
      <c r="F13" s="20" t="n">
        <v>10.83860139</v>
      </c>
      <c r="G13" s="18" t="n">
        <v>462.14781842</v>
      </c>
      <c r="H13" s="20" t="n">
        <v>7.30504522</v>
      </c>
      <c r="I13" s="18" t="n">
        <v>511.97759383</v>
      </c>
      <c r="J13" s="20" t="n">
        <v>2.40616634</v>
      </c>
      <c r="K13" s="18" t="n">
        <v>535.97619301</v>
      </c>
      <c r="L13" s="20" t="n">
        <v>2.85409306</v>
      </c>
      <c r="M13" s="18" t="n">
        <v>403.46505939</v>
      </c>
      <c r="N13" s="20" t="n">
        <v>16.7949963</v>
      </c>
      <c r="O13" s="18" t="s">
        <v>182</v>
      </c>
      <c r="P13" s="20" t="s">
        <v>182</v>
      </c>
      <c r="Q13" s="18" t="n">
        <v>447.51533769</v>
      </c>
      <c r="R13" s="20" t="n">
        <v>5.97365007</v>
      </c>
      <c r="S13" s="18" t="s">
        <v>182</v>
      </c>
      <c r="T13" s="20" t="s">
        <v>182</v>
      </c>
      <c r="U13" s="18" t="n">
        <v>436.7980708</v>
      </c>
      <c r="V13" s="20" t="n">
        <v>5.68313051</v>
      </c>
    </row>
    <row r="14" spans="1:22">
      <c r="A14" s="15" t="s">
        <v>189</v>
      </c>
      <c r="B14" s="17" t="n">
        <v>5587</v>
      </c>
      <c r="C14" s="18">
        <f>(204.0/B14*100)</f>
        <v/>
      </c>
      <c r="D14" s="19" t="n">
        <v>5383</v>
      </c>
      <c r="E14" s="18" t="n">
        <v>465.58391396</v>
      </c>
      <c r="F14" s="20" t="n">
        <v>7.42538838</v>
      </c>
      <c r="G14" s="18" t="n">
        <v>465.09873516</v>
      </c>
      <c r="H14" s="20" t="n">
        <v>6.11371304</v>
      </c>
      <c r="I14" s="18" t="n">
        <v>520.9927565</v>
      </c>
      <c r="J14" s="20" t="n">
        <v>2.25024811</v>
      </c>
      <c r="K14" s="18" t="n">
        <v>539.49867997</v>
      </c>
      <c r="L14" s="20" t="n">
        <v>2.60326161</v>
      </c>
      <c r="M14" s="18" t="n">
        <v>422.7798821</v>
      </c>
      <c r="N14" s="20" t="n">
        <v>14.90176457</v>
      </c>
      <c r="O14" s="18" t="s">
        <v>182</v>
      </c>
      <c r="P14" s="20" t="s">
        <v>182</v>
      </c>
      <c r="Q14" s="18" t="s">
        <v>182</v>
      </c>
      <c r="R14" s="20" t="s">
        <v>182</v>
      </c>
      <c r="S14" s="18" t="s">
        <v>182</v>
      </c>
      <c r="T14" s="20" t="s">
        <v>182</v>
      </c>
      <c r="U14" s="18" t="n">
        <v>463.25216479</v>
      </c>
      <c r="V14" s="20" t="n">
        <v>7.50589165</v>
      </c>
    </row>
    <row r="15" spans="1:22">
      <c r="A15" s="15" t="s">
        <v>190</v>
      </c>
      <c r="B15" s="17" t="n">
        <v>5882</v>
      </c>
      <c r="C15" s="18">
        <f>(180.0/B15*100)</f>
        <v/>
      </c>
      <c r="D15" s="19" t="n">
        <v>5702</v>
      </c>
      <c r="E15" s="18" t="n">
        <v>455.5996931</v>
      </c>
      <c r="F15" s="20" t="n">
        <v>7.31875652</v>
      </c>
      <c r="G15" s="18" t="n">
        <v>462.77451507</v>
      </c>
      <c r="H15" s="20" t="n">
        <v>5.58889659</v>
      </c>
      <c r="I15" s="18" t="n">
        <v>517.09723381</v>
      </c>
      <c r="J15" s="20" t="n">
        <v>2.3289473</v>
      </c>
      <c r="K15" s="18" t="n">
        <v>534.06335577</v>
      </c>
      <c r="L15" s="20" t="n">
        <v>2.81181012</v>
      </c>
      <c r="M15" s="18" t="n">
        <v>390.64671061</v>
      </c>
      <c r="N15" s="20" t="n">
        <v>25.21597104</v>
      </c>
      <c r="O15" s="18" t="s">
        <v>182</v>
      </c>
      <c r="P15" s="20" t="s">
        <v>182</v>
      </c>
      <c r="Q15" s="18" t="n">
        <v>368.85220715</v>
      </c>
      <c r="R15" s="20" t="n">
        <v>14.5875493</v>
      </c>
      <c r="S15" s="18" t="s">
        <v>182</v>
      </c>
      <c r="T15" s="20" t="s">
        <v>182</v>
      </c>
      <c r="U15" s="18" t="n">
        <v>458.6868529</v>
      </c>
      <c r="V15" s="20" t="n">
        <v>7.17908275</v>
      </c>
    </row>
    <row r="16" spans="1:22">
      <c r="A16" s="15" t="s">
        <v>191</v>
      </c>
      <c r="B16" s="17" t="n">
        <v>6108</v>
      </c>
      <c r="C16" s="18">
        <f>(276.0/B16*100)</f>
        <v/>
      </c>
      <c r="D16" s="19" t="n">
        <v>5832</v>
      </c>
      <c r="E16" s="18" t="n">
        <v>416.74336453</v>
      </c>
      <c r="F16" s="20" t="n">
        <v>10.87719473</v>
      </c>
      <c r="G16" s="18" t="n">
        <v>443.31944214</v>
      </c>
      <c r="H16" s="20" t="n">
        <v>7.03148135</v>
      </c>
      <c r="I16" s="18" t="n">
        <v>506.63431986</v>
      </c>
      <c r="J16" s="20" t="n">
        <v>2.68528693</v>
      </c>
      <c r="K16" s="18" t="n">
        <v>513.64925272</v>
      </c>
      <c r="L16" s="20" t="n">
        <v>2.80955904</v>
      </c>
      <c r="M16" s="18" t="n">
        <v>357.17090442</v>
      </c>
      <c r="N16" s="20" t="n">
        <v>17.03892866</v>
      </c>
      <c r="O16" s="18" t="s">
        <v>182</v>
      </c>
      <c r="P16" s="20" t="s">
        <v>182</v>
      </c>
      <c r="Q16" s="18" t="s">
        <v>182</v>
      </c>
      <c r="R16" s="20" t="s">
        <v>182</v>
      </c>
      <c r="S16" s="18" t="s">
        <v>182</v>
      </c>
      <c r="T16" s="20" t="s">
        <v>182</v>
      </c>
      <c r="U16" s="18" t="n">
        <v>409.70049819</v>
      </c>
      <c r="V16" s="20" t="n">
        <v>7.00751747</v>
      </c>
    </row>
    <row r="17" spans="1:22">
      <c r="A17" s="15" t="s">
        <v>192</v>
      </c>
      <c r="B17" s="17" t="n">
        <v>6504</v>
      </c>
      <c r="C17" s="18">
        <f>(824.0/B17*100)</f>
        <v/>
      </c>
      <c r="D17" s="19" t="n">
        <v>5680</v>
      </c>
      <c r="E17" s="18" t="n">
        <v>446.37700158</v>
      </c>
      <c r="F17" s="20" t="n">
        <v>6.82163645</v>
      </c>
      <c r="G17" s="18" t="n">
        <v>482.81457021</v>
      </c>
      <c r="H17" s="20" t="n">
        <v>5.43219608</v>
      </c>
      <c r="I17" s="18" t="n">
        <v>512.30395354</v>
      </c>
      <c r="J17" s="20" t="n">
        <v>3.49137639</v>
      </c>
      <c r="K17" s="18" t="n">
        <v>534.31156185</v>
      </c>
      <c r="L17" s="20" t="n">
        <v>3.12980075</v>
      </c>
      <c r="M17" s="18" t="s">
        <v>182</v>
      </c>
      <c r="N17" s="20" t="s">
        <v>182</v>
      </c>
      <c r="O17" s="18" t="s">
        <v>182</v>
      </c>
      <c r="P17" s="20" t="s">
        <v>182</v>
      </c>
      <c r="Q17" s="18" t="n">
        <v>362.96139732</v>
      </c>
      <c r="R17" s="20" t="n">
        <v>12.64520278</v>
      </c>
      <c r="S17" s="18" t="s">
        <v>182</v>
      </c>
      <c r="T17" s="20" t="s">
        <v>182</v>
      </c>
      <c r="U17" s="18" t="n">
        <v>434.47101672</v>
      </c>
      <c r="V17" s="20" t="n">
        <v>8.340011560000001</v>
      </c>
    </row>
    <row r="18" spans="1:22">
      <c r="A18" s="15" t="s">
        <v>193</v>
      </c>
      <c r="B18" s="17" t="n">
        <v>5532</v>
      </c>
      <c r="C18" s="18">
        <f>(40.0/B18*100)</f>
        <v/>
      </c>
      <c r="D18" s="19" t="n">
        <v>5492</v>
      </c>
      <c r="E18" s="18" t="n">
        <v>398.34279726</v>
      </c>
      <c r="F18" s="20" t="n">
        <v>8.957048240000001</v>
      </c>
      <c r="G18" s="18" t="n">
        <v>399.15946568</v>
      </c>
      <c r="H18" s="20" t="n">
        <v>5.74431273</v>
      </c>
      <c r="I18" s="18" t="n">
        <v>462.77516392</v>
      </c>
      <c r="J18" s="20" t="n">
        <v>3.78826754</v>
      </c>
      <c r="K18" s="18" t="n">
        <v>472.49888551</v>
      </c>
      <c r="L18" s="20" t="n">
        <v>3.75824843</v>
      </c>
      <c r="M18" s="18" t="n">
        <v>358.73236946</v>
      </c>
      <c r="N18" s="20" t="n">
        <v>16.39771243</v>
      </c>
      <c r="O18" s="18" t="s">
        <v>182</v>
      </c>
      <c r="P18" s="20" t="s">
        <v>182</v>
      </c>
      <c r="Q18" s="18" t="s">
        <v>182</v>
      </c>
      <c r="R18" s="20" t="s">
        <v>182</v>
      </c>
      <c r="S18" s="18" t="s">
        <v>182</v>
      </c>
      <c r="T18" s="20" t="s">
        <v>182</v>
      </c>
      <c r="U18" s="18" t="n">
        <v>395.97959446</v>
      </c>
      <c r="V18" s="20" t="n">
        <v>7.79912649</v>
      </c>
    </row>
    <row r="19" spans="1:22">
      <c r="A19" s="15" t="s">
        <v>194</v>
      </c>
      <c r="B19" s="17" t="n">
        <v>5658</v>
      </c>
      <c r="C19" s="18">
        <f>(225.0/B19*100)</f>
        <v/>
      </c>
      <c r="D19" s="19" t="n">
        <v>5433</v>
      </c>
      <c r="E19" s="18" t="n">
        <v>409.50013566</v>
      </c>
      <c r="F19" s="20" t="n">
        <v>6.77368033</v>
      </c>
      <c r="G19" s="18" t="n">
        <v>423.14220969</v>
      </c>
      <c r="H19" s="20" t="n">
        <v>7.39195825</v>
      </c>
      <c r="I19" s="18" t="n">
        <v>489.07908055</v>
      </c>
      <c r="J19" s="20" t="n">
        <v>2.94717075</v>
      </c>
      <c r="K19" s="18" t="n">
        <v>502.0787894</v>
      </c>
      <c r="L19" s="20" t="n">
        <v>3.7448185</v>
      </c>
      <c r="M19" s="18" t="n">
        <v>385.76858232</v>
      </c>
      <c r="N19" s="20" t="n">
        <v>18.33358349</v>
      </c>
      <c r="O19" s="18" t="s">
        <v>182</v>
      </c>
      <c r="P19" s="20" t="s">
        <v>182</v>
      </c>
      <c r="Q19" s="18" t="s">
        <v>182</v>
      </c>
      <c r="R19" s="20" t="s">
        <v>182</v>
      </c>
      <c r="S19" s="18" t="s">
        <v>182</v>
      </c>
      <c r="T19" s="20" t="s">
        <v>182</v>
      </c>
      <c r="U19" s="18" t="n">
        <v>403.45456661</v>
      </c>
      <c r="V19" s="20" t="n">
        <v>7.11758231</v>
      </c>
    </row>
    <row r="20" spans="1:22">
      <c r="A20" s="15" t="s">
        <v>195</v>
      </c>
      <c r="B20" s="17" t="n">
        <v>3371</v>
      </c>
      <c r="C20" s="18">
        <f>(81.0/B20*100)</f>
        <v/>
      </c>
      <c r="D20" s="19" t="n">
        <v>3290</v>
      </c>
      <c r="E20" s="18" t="n">
        <v>417.45126953</v>
      </c>
      <c r="F20" s="20" t="n">
        <v>9.07923136</v>
      </c>
      <c r="G20" s="18" t="n">
        <v>440.36163208</v>
      </c>
      <c r="H20" s="20" t="n">
        <v>9.098176799999999</v>
      </c>
      <c r="I20" s="18" t="n">
        <v>487.22850156</v>
      </c>
      <c r="J20" s="20" t="n">
        <v>2.4452442</v>
      </c>
      <c r="K20" s="18" t="n">
        <v>510.38381398</v>
      </c>
      <c r="L20" s="20" t="n">
        <v>3.7096891</v>
      </c>
      <c r="M20" s="18" t="s">
        <v>182</v>
      </c>
      <c r="N20" s="20" t="s">
        <v>182</v>
      </c>
      <c r="O20" s="18" t="s">
        <v>182</v>
      </c>
      <c r="P20" s="20" t="s">
        <v>182</v>
      </c>
      <c r="Q20" s="18" t="s">
        <v>182</v>
      </c>
      <c r="R20" s="20" t="s">
        <v>182</v>
      </c>
      <c r="S20" s="18" t="s">
        <v>182</v>
      </c>
      <c r="T20" s="20" t="s">
        <v>182</v>
      </c>
      <c r="U20" s="18" t="n">
        <v>436.55071278</v>
      </c>
      <c r="V20" s="20" t="n">
        <v>8.6716555</v>
      </c>
    </row>
    <row r="21" spans="1:22">
      <c r="A21" s="15" t="s">
        <v>196</v>
      </c>
      <c r="B21" s="17" t="n">
        <v>5741</v>
      </c>
      <c r="C21" s="18">
        <f>(102.0/B21*100)</f>
        <v/>
      </c>
      <c r="D21" s="19" t="n">
        <v>5639</v>
      </c>
      <c r="E21" s="18" t="n">
        <v>433.52689436</v>
      </c>
      <c r="F21" s="20" t="n">
        <v>12.70811586</v>
      </c>
      <c r="G21" s="18" t="n">
        <v>442.62416061</v>
      </c>
      <c r="H21" s="20" t="n">
        <v>8.6055698</v>
      </c>
      <c r="I21" s="18" t="n">
        <v>496.50369648</v>
      </c>
      <c r="J21" s="20" t="n">
        <v>2.54129856</v>
      </c>
      <c r="K21" s="18" t="n">
        <v>516.20959019</v>
      </c>
      <c r="L21" s="20" t="n">
        <v>2.18489018</v>
      </c>
      <c r="M21" s="18" t="n">
        <v>424.8487347</v>
      </c>
      <c r="N21" s="20" t="n">
        <v>29.04056888</v>
      </c>
      <c r="O21" s="18" t="s">
        <v>182</v>
      </c>
      <c r="P21" s="20" t="s">
        <v>182</v>
      </c>
      <c r="Q21" s="18" t="s">
        <v>182</v>
      </c>
      <c r="R21" s="20" t="s">
        <v>182</v>
      </c>
      <c r="S21" s="18" t="s">
        <v>182</v>
      </c>
      <c r="T21" s="20" t="s">
        <v>182</v>
      </c>
      <c r="U21" s="18" t="n">
        <v>447.43260913</v>
      </c>
      <c r="V21" s="20" t="n">
        <v>8.7188625</v>
      </c>
    </row>
    <row r="22" spans="1:22">
      <c r="A22" s="15" t="s">
        <v>197</v>
      </c>
      <c r="B22" s="17" t="n">
        <v>6598</v>
      </c>
      <c r="C22" s="18">
        <f>(105.0/B22*100)</f>
        <v/>
      </c>
      <c r="D22" s="19" t="n">
        <v>6493</v>
      </c>
      <c r="E22" s="18" t="n">
        <v>400.46855653</v>
      </c>
      <c r="F22" s="20" t="n">
        <v>7.32966532</v>
      </c>
      <c r="G22" s="18" t="n">
        <v>412.13445994</v>
      </c>
      <c r="H22" s="20" t="n">
        <v>6.0029775</v>
      </c>
      <c r="I22" s="18" t="n">
        <v>485.85320536</v>
      </c>
      <c r="J22" s="20" t="n">
        <v>4.57503986</v>
      </c>
      <c r="K22" s="18" t="n">
        <v>505.52682708</v>
      </c>
      <c r="L22" s="20" t="n">
        <v>3.89824852</v>
      </c>
      <c r="M22" s="18" t="n">
        <v>353.48150344</v>
      </c>
      <c r="N22" s="20" t="n">
        <v>10.04320883</v>
      </c>
      <c r="O22" s="18" t="s">
        <v>182</v>
      </c>
      <c r="P22" s="20" t="s">
        <v>182</v>
      </c>
      <c r="Q22" s="18" t="n">
        <v>465.3184081</v>
      </c>
      <c r="R22" s="20" t="n">
        <v>9.52311205</v>
      </c>
      <c r="S22" s="18" t="s">
        <v>182</v>
      </c>
      <c r="T22" s="20" t="s">
        <v>182</v>
      </c>
      <c r="U22" s="18" t="n">
        <v>394.19675101</v>
      </c>
      <c r="V22" s="20" t="n">
        <v>7.99937364</v>
      </c>
    </row>
    <row r="23" spans="1:22">
      <c r="A23" s="15" t="s">
        <v>198</v>
      </c>
      <c r="B23" s="17" t="n">
        <v>11583</v>
      </c>
      <c r="C23" s="18">
        <f>(549.0/B23*100)</f>
        <v/>
      </c>
      <c r="D23" s="19" t="n">
        <v>11034</v>
      </c>
      <c r="E23" s="18" t="n">
        <v>418.76478062</v>
      </c>
      <c r="F23" s="20" t="n">
        <v>8.57329236</v>
      </c>
      <c r="G23" s="18" t="n">
        <v>453.49378046</v>
      </c>
      <c r="H23" s="20" t="n">
        <v>6.11783153</v>
      </c>
      <c r="I23" s="18" t="n">
        <v>494.64463792</v>
      </c>
      <c r="J23" s="20" t="n">
        <v>3.23190883</v>
      </c>
      <c r="K23" s="18" t="n">
        <v>511.31752923</v>
      </c>
      <c r="L23" s="20" t="n">
        <v>3.87565446</v>
      </c>
      <c r="M23" s="18" t="n">
        <v>458.71026959</v>
      </c>
      <c r="N23" s="20" t="n">
        <v>19.55759787</v>
      </c>
      <c r="O23" s="18" t="s">
        <v>182</v>
      </c>
      <c r="P23" s="20" t="s">
        <v>182</v>
      </c>
      <c r="Q23" s="18" t="s">
        <v>182</v>
      </c>
      <c r="R23" s="20" t="s">
        <v>182</v>
      </c>
      <c r="S23" s="18" t="s">
        <v>182</v>
      </c>
      <c r="T23" s="20" t="s">
        <v>182</v>
      </c>
      <c r="U23" s="18" t="n">
        <v>435.07613688</v>
      </c>
      <c r="V23" s="20" t="n">
        <v>5.23153374</v>
      </c>
    </row>
    <row r="24" spans="1:22">
      <c r="A24" s="15" t="s">
        <v>199</v>
      </c>
      <c r="B24" s="17" t="n">
        <v>6647</v>
      </c>
      <c r="C24" s="18">
        <f>(28.0/B24*100)</f>
        <v/>
      </c>
      <c r="D24" s="19" t="n">
        <v>6619</v>
      </c>
      <c r="E24" s="18" t="n">
        <v>473.69156981</v>
      </c>
      <c r="F24" s="20" t="n">
        <v>4.6238173</v>
      </c>
      <c r="G24" s="18" t="n">
        <v>500.20248206</v>
      </c>
      <c r="H24" s="20" t="n">
        <v>5.29615934</v>
      </c>
      <c r="I24" s="18" t="n">
        <v>547.57003444</v>
      </c>
      <c r="J24" s="20" t="n">
        <v>3.19574161</v>
      </c>
      <c r="K24" s="18" t="n">
        <v>552.6148647799999</v>
      </c>
      <c r="L24" s="20" t="n">
        <v>3.73189304</v>
      </c>
      <c r="M24" s="18" t="n">
        <v>437.355754</v>
      </c>
      <c r="N24" s="20" t="n">
        <v>17.09724105</v>
      </c>
      <c r="O24" s="18" t="s">
        <v>182</v>
      </c>
      <c r="P24" s="20" t="s">
        <v>182</v>
      </c>
      <c r="Q24" s="18" t="s">
        <v>182</v>
      </c>
      <c r="R24" s="20" t="s">
        <v>182</v>
      </c>
      <c r="S24" s="18" t="s">
        <v>182</v>
      </c>
      <c r="T24" s="20" t="s">
        <v>182</v>
      </c>
      <c r="U24" s="18" t="n">
        <v>456.5345772</v>
      </c>
      <c r="V24" s="20" t="n">
        <v>12.84764004</v>
      </c>
    </row>
    <row r="25" spans="1:22">
      <c r="A25" s="15" t="s">
        <v>200</v>
      </c>
      <c r="B25" s="17" t="n">
        <v>5581</v>
      </c>
      <c r="C25" s="18">
        <f>(28.0/B25*100)</f>
        <v/>
      </c>
      <c r="D25" s="19" t="n">
        <v>5553</v>
      </c>
      <c r="E25" s="18" t="n">
        <v>462.09742332</v>
      </c>
      <c r="F25" s="20" t="n">
        <v>5.92534297</v>
      </c>
      <c r="G25" s="18" t="n">
        <v>493.35521547</v>
      </c>
      <c r="H25" s="20" t="n">
        <v>5.21891074</v>
      </c>
      <c r="I25" s="18" t="n">
        <v>536.09794476</v>
      </c>
      <c r="J25" s="20" t="n">
        <v>3.40744028</v>
      </c>
      <c r="K25" s="18" t="n">
        <v>556.39301973</v>
      </c>
      <c r="L25" s="20" t="n">
        <v>5.40889694</v>
      </c>
      <c r="M25" s="18" t="n">
        <v>392.05635972</v>
      </c>
      <c r="N25" s="20" t="n">
        <v>35.90323828</v>
      </c>
      <c r="O25" s="18" t="s">
        <v>182</v>
      </c>
      <c r="P25" s="20" t="s">
        <v>182</v>
      </c>
      <c r="Q25" s="18" t="s">
        <v>182</v>
      </c>
      <c r="R25" s="20" t="s">
        <v>182</v>
      </c>
      <c r="S25" s="18" t="s">
        <v>182</v>
      </c>
      <c r="T25" s="20" t="s">
        <v>182</v>
      </c>
      <c r="U25" s="18" t="n">
        <v>496.38441934</v>
      </c>
      <c r="V25" s="20" t="n">
        <v>23.48559009</v>
      </c>
    </row>
    <row r="26" spans="1:22">
      <c r="A26" s="15" t="s">
        <v>201</v>
      </c>
      <c r="B26" s="17" t="n">
        <v>4869</v>
      </c>
      <c r="C26" s="18">
        <f>(113.0/B26*100)</f>
        <v/>
      </c>
      <c r="D26" s="19" t="n">
        <v>4756</v>
      </c>
      <c r="E26" s="18" t="n">
        <v>446.96510044</v>
      </c>
      <c r="F26" s="20" t="n">
        <v>6.20766179</v>
      </c>
      <c r="G26" s="18" t="n">
        <v>432.65465488</v>
      </c>
      <c r="H26" s="20" t="n">
        <v>4.78135386</v>
      </c>
      <c r="I26" s="18" t="n">
        <v>484.94902389</v>
      </c>
      <c r="J26" s="20" t="n">
        <v>2.27566046</v>
      </c>
      <c r="K26" s="18" t="n">
        <v>508.50857636</v>
      </c>
      <c r="L26" s="20" t="n">
        <v>2.71518729</v>
      </c>
      <c r="M26" s="18" t="s">
        <v>182</v>
      </c>
      <c r="N26" s="20" t="s">
        <v>182</v>
      </c>
      <c r="O26" s="18" t="s">
        <v>182</v>
      </c>
      <c r="P26" s="20" t="s">
        <v>182</v>
      </c>
      <c r="Q26" s="18" t="s">
        <v>182</v>
      </c>
      <c r="R26" s="20" t="s">
        <v>182</v>
      </c>
      <c r="S26" s="18" t="s">
        <v>182</v>
      </c>
      <c r="T26" s="20" t="s">
        <v>182</v>
      </c>
      <c r="U26" s="18" t="n">
        <v>433.36918782</v>
      </c>
      <c r="V26" s="20" t="n">
        <v>9.29840632</v>
      </c>
    </row>
    <row r="27" spans="1:22">
      <c r="A27" s="15" t="s">
        <v>202</v>
      </c>
      <c r="B27" s="17" t="n">
        <v>5299</v>
      </c>
      <c r="C27" s="18">
        <f>(225.0/B27*100)</f>
        <v/>
      </c>
      <c r="D27" s="19" t="n">
        <v>5074</v>
      </c>
      <c r="E27" s="18" t="n">
        <v>428.49860943</v>
      </c>
      <c r="F27" s="20" t="n">
        <v>5.64512239</v>
      </c>
      <c r="G27" s="18" t="n">
        <v>442.14089983</v>
      </c>
      <c r="H27" s="20" t="n">
        <v>4.47755651</v>
      </c>
      <c r="I27" s="18" t="n">
        <v>494.36920411</v>
      </c>
      <c r="J27" s="20" t="n">
        <v>2.66940267</v>
      </c>
      <c r="K27" s="18" t="n">
        <v>517.30669246</v>
      </c>
      <c r="L27" s="20" t="n">
        <v>1.92229303</v>
      </c>
      <c r="M27" s="18" t="n">
        <v>433.74807221</v>
      </c>
      <c r="N27" s="20" t="n">
        <v>14.3856779</v>
      </c>
      <c r="O27" s="18" t="s">
        <v>182</v>
      </c>
      <c r="P27" s="20" t="s">
        <v>182</v>
      </c>
      <c r="Q27" s="18" t="s">
        <v>182</v>
      </c>
      <c r="R27" s="20" t="s">
        <v>182</v>
      </c>
      <c r="S27" s="18" t="s">
        <v>182</v>
      </c>
      <c r="T27" s="20" t="s">
        <v>182</v>
      </c>
      <c r="U27" s="18" t="n">
        <v>423.17085503</v>
      </c>
      <c r="V27" s="20" t="n">
        <v>4.10711906</v>
      </c>
    </row>
    <row r="28" spans="1:22">
      <c r="A28" s="15" t="s">
        <v>203</v>
      </c>
      <c r="B28" s="17" t="n">
        <v>7568</v>
      </c>
      <c r="C28" s="18">
        <f>(150.0/B28*100)</f>
        <v/>
      </c>
      <c r="D28" s="19" t="n">
        <v>7418</v>
      </c>
      <c r="E28" s="18" t="n">
        <v>361.08623822</v>
      </c>
      <c r="F28" s="20" t="n">
        <v>4.65088484</v>
      </c>
      <c r="G28" s="18" t="n">
        <v>372.66142794</v>
      </c>
      <c r="H28" s="20" t="n">
        <v>4.49386373</v>
      </c>
      <c r="I28" s="18" t="n">
        <v>415.06772877</v>
      </c>
      <c r="J28" s="20" t="n">
        <v>2.33260596</v>
      </c>
      <c r="K28" s="18" t="n">
        <v>433.99934454</v>
      </c>
      <c r="L28" s="20" t="n">
        <v>3.2700082</v>
      </c>
      <c r="M28" s="18" t="n">
        <v>331.61953229</v>
      </c>
      <c r="N28" s="20" t="n">
        <v>9.41278149</v>
      </c>
      <c r="O28" s="18" t="s">
        <v>182</v>
      </c>
      <c r="P28" s="20" t="s">
        <v>182</v>
      </c>
      <c r="Q28" s="18" t="s">
        <v>182</v>
      </c>
      <c r="R28" s="20" t="s">
        <v>182</v>
      </c>
      <c r="S28" s="18" t="s">
        <v>182</v>
      </c>
      <c r="T28" s="20" t="s">
        <v>182</v>
      </c>
      <c r="U28" s="18" t="n">
        <v>358.25768786</v>
      </c>
      <c r="V28" s="20" t="n">
        <v>8.600762919999999</v>
      </c>
    </row>
    <row r="29" spans="1:22">
      <c r="A29" s="15" t="s">
        <v>204</v>
      </c>
      <c r="B29" s="17" t="n">
        <v>5385</v>
      </c>
      <c r="C29" s="18">
        <f>(37.0/B29*100)</f>
        <v/>
      </c>
      <c r="D29" s="19" t="n">
        <v>5348</v>
      </c>
      <c r="E29" s="18" t="n">
        <v>428.91657595</v>
      </c>
      <c r="F29" s="20" t="n">
        <v>7.34461356</v>
      </c>
      <c r="G29" s="18" t="n">
        <v>456.04958537</v>
      </c>
      <c r="H29" s="20" t="n">
        <v>5.83983494</v>
      </c>
      <c r="I29" s="18" t="n">
        <v>519.04060405</v>
      </c>
      <c r="J29" s="20" t="n">
        <v>2.44005973</v>
      </c>
      <c r="K29" s="18" t="n">
        <v>540.97689675</v>
      </c>
      <c r="L29" s="20" t="n">
        <v>2.85247692</v>
      </c>
      <c r="M29" s="18" t="n">
        <v>388.67614524</v>
      </c>
      <c r="N29" s="20" t="n">
        <v>42.43001082</v>
      </c>
      <c r="O29" s="18" t="s">
        <v>182</v>
      </c>
      <c r="P29" s="20" t="s">
        <v>182</v>
      </c>
      <c r="Q29" s="18" t="n">
        <v>335.3902018</v>
      </c>
      <c r="R29" s="20" t="n">
        <v>12.1685767</v>
      </c>
      <c r="S29" s="18" t="s">
        <v>182</v>
      </c>
      <c r="T29" s="20" t="s">
        <v>182</v>
      </c>
      <c r="U29" s="18" t="n">
        <v>423.56188999</v>
      </c>
      <c r="V29" s="20" t="n">
        <v>10.59417248</v>
      </c>
    </row>
    <row r="30" spans="1:22">
      <c r="A30" s="15" t="s">
        <v>205</v>
      </c>
      <c r="B30" s="17" t="n">
        <v>4520</v>
      </c>
      <c r="C30" s="18">
        <f>(641.0/B30*100)</f>
        <v/>
      </c>
      <c r="D30" s="19" t="n">
        <v>3879</v>
      </c>
      <c r="E30" s="18" t="n">
        <v>443.31399466</v>
      </c>
      <c r="F30" s="20" t="n">
        <v>11.31563827</v>
      </c>
      <c r="G30" s="18" t="n">
        <v>445.52687553</v>
      </c>
      <c r="H30" s="20" t="n">
        <v>8.268677479999999</v>
      </c>
      <c r="I30" s="18" t="n">
        <v>494.30064234</v>
      </c>
      <c r="J30" s="20" t="n">
        <v>3.40541142</v>
      </c>
      <c r="K30" s="18" t="n">
        <v>524.2229207</v>
      </c>
      <c r="L30" s="20" t="n">
        <v>2.9917997</v>
      </c>
      <c r="M30" s="18" t="n">
        <v>416.62079913</v>
      </c>
      <c r="N30" s="20" t="n">
        <v>23.35845308</v>
      </c>
      <c r="O30" s="18" t="s">
        <v>182</v>
      </c>
      <c r="P30" s="20" t="s">
        <v>182</v>
      </c>
      <c r="Q30" s="18" t="s">
        <v>182</v>
      </c>
      <c r="R30" s="20" t="s">
        <v>182</v>
      </c>
      <c r="S30" s="18" t="s">
        <v>182</v>
      </c>
      <c r="T30" s="20" t="s">
        <v>182</v>
      </c>
      <c r="U30" s="18" t="n">
        <v>425.5172128</v>
      </c>
      <c r="V30" s="20" t="n">
        <v>7.09820987</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(19.0/B32*100)</f>
        <v/>
      </c>
      <c r="D32" s="19" t="n">
        <v>4459</v>
      </c>
      <c r="E32" s="18" t="n">
        <v>445.8035633</v>
      </c>
      <c r="F32" s="20" t="n">
        <v>7.42397273</v>
      </c>
      <c r="G32" s="18" t="n">
        <v>472.30478094</v>
      </c>
      <c r="H32" s="20" t="n">
        <v>4.98720996</v>
      </c>
      <c r="I32" s="18" t="n">
        <v>508.72072202</v>
      </c>
      <c r="J32" s="20" t="n">
        <v>2.69433542</v>
      </c>
      <c r="K32" s="18" t="n">
        <v>521.32505106</v>
      </c>
      <c r="L32" s="20" t="n">
        <v>3.6486754</v>
      </c>
      <c r="M32" s="18" t="n">
        <v>459.37468581</v>
      </c>
      <c r="N32" s="20" t="n">
        <v>28.13902873</v>
      </c>
      <c r="O32" s="18" t="s">
        <v>182</v>
      </c>
      <c r="P32" s="20" t="s">
        <v>182</v>
      </c>
      <c r="Q32" s="18" t="s">
        <v>182</v>
      </c>
      <c r="R32" s="20" t="s">
        <v>182</v>
      </c>
      <c r="S32" s="18" t="s">
        <v>182</v>
      </c>
      <c r="T32" s="20" t="s">
        <v>182</v>
      </c>
      <c r="U32" s="18" t="n">
        <v>427.85018659</v>
      </c>
      <c r="V32" s="20" t="n">
        <v>11.39467176</v>
      </c>
    </row>
    <row r="33" spans="1:22">
      <c r="A33" s="15" t="s">
        <v>208</v>
      </c>
      <c r="B33" s="17" t="n">
        <v>7325</v>
      </c>
      <c r="C33" s="18">
        <f>(260.0/B33*100)</f>
        <v/>
      </c>
      <c r="D33" s="19" t="n">
        <v>7065</v>
      </c>
      <c r="E33" s="18" t="n">
        <v>408.92581799</v>
      </c>
      <c r="F33" s="20" t="n">
        <v>11.92427113</v>
      </c>
      <c r="G33" s="18" t="n">
        <v>442.24817013</v>
      </c>
      <c r="H33" s="20" t="n">
        <v>8.751907729999999</v>
      </c>
      <c r="I33" s="18" t="n">
        <v>488.17943222</v>
      </c>
      <c r="J33" s="20" t="n">
        <v>2.95311496</v>
      </c>
      <c r="K33" s="18" t="n">
        <v>508.9287229</v>
      </c>
      <c r="L33" s="20" t="n">
        <v>2.97680346</v>
      </c>
      <c r="M33" s="18" t="n">
        <v>385.2957023</v>
      </c>
      <c r="N33" s="20" t="n">
        <v>29.52119482</v>
      </c>
      <c r="O33" s="18" t="s">
        <v>182</v>
      </c>
      <c r="P33" s="20" t="s">
        <v>182</v>
      </c>
      <c r="Q33" s="18" t="s">
        <v>182</v>
      </c>
      <c r="R33" s="20" t="s">
        <v>182</v>
      </c>
      <c r="S33" s="18" t="s">
        <v>182</v>
      </c>
      <c r="T33" s="20" t="s">
        <v>182</v>
      </c>
      <c r="U33" s="18" t="n">
        <v>434.30376207</v>
      </c>
      <c r="V33" s="20" t="n">
        <v>12.91344864</v>
      </c>
    </row>
    <row r="34" spans="1:22">
      <c r="A34" s="15" t="s">
        <v>209</v>
      </c>
      <c r="B34" s="17" t="n">
        <v>6350</v>
      </c>
      <c r="C34" s="18">
        <f>(103.0/B34*100)</f>
        <v/>
      </c>
      <c r="D34" s="19" t="n">
        <v>6247</v>
      </c>
      <c r="E34" s="18" t="n">
        <v>415.19058398</v>
      </c>
      <c r="F34" s="20" t="n">
        <v>7.34661569</v>
      </c>
      <c r="G34" s="18" t="n">
        <v>437.37212517</v>
      </c>
      <c r="H34" s="20" t="n">
        <v>4.70986329</v>
      </c>
      <c r="I34" s="18" t="n">
        <v>490.7078159</v>
      </c>
      <c r="J34" s="20" t="n">
        <v>2.55165995</v>
      </c>
      <c r="K34" s="18" t="n">
        <v>504.23083834</v>
      </c>
      <c r="L34" s="20" t="n">
        <v>3.38195066</v>
      </c>
      <c r="M34" s="18" t="n">
        <v>379.07328183</v>
      </c>
      <c r="N34" s="20" t="n">
        <v>14.0777645</v>
      </c>
      <c r="O34" s="18" t="s">
        <v>182</v>
      </c>
      <c r="P34" s="20" t="s">
        <v>182</v>
      </c>
      <c r="Q34" s="18" t="n">
        <v>336.51078337</v>
      </c>
      <c r="R34" s="20" t="n">
        <v>12.24828707</v>
      </c>
      <c r="S34" s="18" t="s">
        <v>182</v>
      </c>
      <c r="T34" s="20" t="s">
        <v>182</v>
      </c>
      <c r="U34" s="18" t="n">
        <v>397.00295582</v>
      </c>
      <c r="V34" s="20" t="n">
        <v>8.70624274</v>
      </c>
    </row>
    <row r="35" spans="1:22">
      <c r="A35" s="15" t="s">
        <v>210</v>
      </c>
      <c r="B35" s="17" t="n">
        <v>6406</v>
      </c>
      <c r="C35" s="18">
        <f>(92.0/B35*100)</f>
        <v/>
      </c>
      <c r="D35" s="19" t="n">
        <v>6314</v>
      </c>
      <c r="E35" s="18" t="n">
        <v>450.88283547</v>
      </c>
      <c r="F35" s="20" t="n">
        <v>7.00595227</v>
      </c>
      <c r="G35" s="18" t="n">
        <v>458.18518838</v>
      </c>
      <c r="H35" s="20" t="n">
        <v>4.85101377</v>
      </c>
      <c r="I35" s="18" t="n">
        <v>520.10799248</v>
      </c>
      <c r="J35" s="20" t="n">
        <v>2.21867074</v>
      </c>
      <c r="K35" s="18" t="n">
        <v>528.21863024</v>
      </c>
      <c r="L35" s="20" t="n">
        <v>2.57669752</v>
      </c>
      <c r="M35" s="18" t="n">
        <v>456.28947541</v>
      </c>
      <c r="N35" s="20" t="n">
        <v>18.93491365</v>
      </c>
      <c r="O35" s="18" t="s">
        <v>182</v>
      </c>
      <c r="P35" s="20" t="s">
        <v>182</v>
      </c>
      <c r="Q35" s="18" t="n">
        <v>349.78970242</v>
      </c>
      <c r="R35" s="20" t="n">
        <v>6.90672373</v>
      </c>
      <c r="S35" s="18" t="s">
        <v>182</v>
      </c>
      <c r="T35" s="20" t="s">
        <v>182</v>
      </c>
      <c r="U35" s="18" t="n">
        <v>449.99208934</v>
      </c>
      <c r="V35" s="20" t="n">
        <v>7.25921643</v>
      </c>
    </row>
    <row r="36" spans="1:22">
      <c r="A36" s="15" t="s">
        <v>211</v>
      </c>
      <c r="B36" s="17" t="n">
        <v>6736</v>
      </c>
      <c r="C36" s="18">
        <f>(85.0/B36*100)</f>
        <v/>
      </c>
      <c r="D36" s="19" t="n">
        <v>6651</v>
      </c>
      <c r="E36" s="18" t="n">
        <v>413.89691207</v>
      </c>
      <c r="F36" s="20" t="n">
        <v>7.26488005</v>
      </c>
      <c r="G36" s="18" t="n">
        <v>438.41374022</v>
      </c>
      <c r="H36" s="20" t="n">
        <v>5.26241226</v>
      </c>
      <c r="I36" s="18" t="n">
        <v>483.96109349</v>
      </c>
      <c r="J36" s="20" t="n">
        <v>2.56860293</v>
      </c>
      <c r="K36" s="18" t="n">
        <v>504.74485725</v>
      </c>
      <c r="L36" s="20" t="n">
        <v>2.58662912</v>
      </c>
      <c r="M36" s="18" t="n">
        <v>415.69116087</v>
      </c>
      <c r="N36" s="20" t="n">
        <v>19.29217902</v>
      </c>
      <c r="O36" s="18" t="s">
        <v>182</v>
      </c>
      <c r="P36" s="20" t="s">
        <v>182</v>
      </c>
      <c r="Q36" s="18" t="s">
        <v>182</v>
      </c>
      <c r="R36" s="20" t="s">
        <v>182</v>
      </c>
      <c r="S36" s="18" t="s">
        <v>182</v>
      </c>
      <c r="T36" s="20" t="s">
        <v>182</v>
      </c>
      <c r="U36" s="18" t="n">
        <v>423.55233073</v>
      </c>
      <c r="V36" s="20" t="n">
        <v>6.95059016</v>
      </c>
    </row>
    <row r="37" spans="1:22">
      <c r="A37" s="15" t="s">
        <v>212</v>
      </c>
      <c r="B37" s="17" t="n">
        <v>5458</v>
      </c>
      <c r="C37" s="18">
        <f>(340.0/B37*100)</f>
        <v/>
      </c>
      <c r="D37" s="19" t="n">
        <v>5118</v>
      </c>
      <c r="E37" s="18" t="n">
        <v>444.82767482</v>
      </c>
      <c r="F37" s="20" t="n">
        <v>6.5519676</v>
      </c>
      <c r="G37" s="18" t="n">
        <v>455.07896647</v>
      </c>
      <c r="H37" s="20" t="n">
        <v>5.60361043</v>
      </c>
      <c r="I37" s="18" t="n">
        <v>501.22996162</v>
      </c>
      <c r="J37" s="20" t="n">
        <v>3.17263235</v>
      </c>
      <c r="K37" s="18" t="n">
        <v>523.64245112</v>
      </c>
      <c r="L37" s="20" t="n">
        <v>3.31906753</v>
      </c>
      <c r="M37" s="18" t="n">
        <v>389.21190398</v>
      </c>
      <c r="N37" s="20" t="n">
        <v>22.35314496</v>
      </c>
      <c r="O37" s="18" t="s">
        <v>182</v>
      </c>
      <c r="P37" s="20" t="s">
        <v>182</v>
      </c>
      <c r="Q37" s="18" t="s">
        <v>182</v>
      </c>
      <c r="R37" s="20" t="s">
        <v>182</v>
      </c>
      <c r="S37" s="18" t="s">
        <v>182</v>
      </c>
      <c r="T37" s="20" t="s">
        <v>182</v>
      </c>
      <c r="U37" s="18" t="n">
        <v>427.77086752</v>
      </c>
      <c r="V37" s="20" t="n">
        <v>6.12959458</v>
      </c>
    </row>
    <row r="38" spans="1:22">
      <c r="A38" s="15" t="s">
        <v>213</v>
      </c>
      <c r="B38" s="17" t="n">
        <v>5860</v>
      </c>
      <c r="C38" s="18">
        <f>(76.0/B38*100)</f>
        <v/>
      </c>
      <c r="D38" s="19" t="n">
        <v>5784</v>
      </c>
      <c r="E38" s="18" t="n">
        <v>450.76189399</v>
      </c>
      <c r="F38" s="20" t="n">
        <v>7.4251881</v>
      </c>
      <c r="G38" s="18" t="n">
        <v>470.98659388</v>
      </c>
      <c r="H38" s="20" t="n">
        <v>6.1230202</v>
      </c>
      <c r="I38" s="18" t="n">
        <v>528.96555185</v>
      </c>
      <c r="J38" s="20" t="n">
        <v>2.97711913</v>
      </c>
      <c r="K38" s="18" t="n">
        <v>545.00070683</v>
      </c>
      <c r="L38" s="20" t="n">
        <v>3.29285582</v>
      </c>
      <c r="M38" s="18" t="n">
        <v>423.77334755</v>
      </c>
      <c r="N38" s="20" t="n">
        <v>19.6152984</v>
      </c>
      <c r="O38" s="18" t="s">
        <v>182</v>
      </c>
      <c r="P38" s="20" t="s">
        <v>182</v>
      </c>
      <c r="Q38" s="18" t="s">
        <v>182</v>
      </c>
      <c r="R38" s="20" t="s">
        <v>182</v>
      </c>
      <c r="S38" s="18" t="s">
        <v>182</v>
      </c>
      <c r="T38" s="20" t="s">
        <v>182</v>
      </c>
      <c r="U38" s="18" t="n">
        <v>461.25543917</v>
      </c>
      <c r="V38" s="20" t="n">
        <v>5.99786082</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(5689.0/B40*100)</f>
        <v/>
      </c>
      <c r="D40" s="19" t="n">
        <v>8468</v>
      </c>
      <c r="E40" s="18" t="n">
        <v>431.01842087</v>
      </c>
      <c r="F40" s="20" t="n">
        <v>12.04718849</v>
      </c>
      <c r="G40" s="18" t="n">
        <v>423.91805432</v>
      </c>
      <c r="H40" s="20" t="n">
        <v>6.19121375</v>
      </c>
      <c r="I40" s="18" t="n">
        <v>495.46914134</v>
      </c>
      <c r="J40" s="20" t="n">
        <v>3.50958437</v>
      </c>
      <c r="K40" s="18" t="n">
        <v>520.82085566</v>
      </c>
      <c r="L40" s="20" t="n">
        <v>3.52760378</v>
      </c>
      <c r="M40" s="18" t="n">
        <v>408.69474018</v>
      </c>
      <c r="N40" s="20" t="n">
        <v>29.40753755</v>
      </c>
      <c r="O40" s="18" t="s">
        <v>182</v>
      </c>
      <c r="P40" s="20" t="s">
        <v>182</v>
      </c>
      <c r="Q40" s="18" t="n">
        <v>491.16464222</v>
      </c>
      <c r="R40" s="20" t="n">
        <v>2.5540442</v>
      </c>
      <c r="S40" s="18" t="s">
        <v>182</v>
      </c>
      <c r="T40" s="20" t="s">
        <v>182</v>
      </c>
      <c r="U40" s="18" t="n">
        <v>407.32261321</v>
      </c>
      <c r="V40" s="20" t="n">
        <v>6.20278776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(2928.0/B46*100)</f>
        <v/>
      </c>
      <c r="D46" s="19" t="n">
        <v>20213</v>
      </c>
      <c r="E46" s="18" t="n">
        <v>330.19546031</v>
      </c>
      <c r="F46" s="20" t="n">
        <v>5.77943714</v>
      </c>
      <c r="G46" s="18" t="n">
        <v>348.56880643</v>
      </c>
      <c r="H46" s="20" t="n">
        <v>7.90025267</v>
      </c>
      <c r="I46" s="18" t="n">
        <v>385.75283173</v>
      </c>
      <c r="J46" s="20" t="n">
        <v>3.40517129</v>
      </c>
      <c r="K46" s="18" t="n">
        <v>420.76774288</v>
      </c>
      <c r="L46" s="20" t="n">
        <v>4.12019302</v>
      </c>
      <c r="M46" s="18" t="n">
        <v>284.46388749</v>
      </c>
      <c r="N46" s="20" t="n">
        <v>12.06045404</v>
      </c>
      <c r="O46" s="18" t="s">
        <v>182</v>
      </c>
      <c r="P46" s="20" t="s">
        <v>182</v>
      </c>
      <c r="Q46" s="18" t="s">
        <v>182</v>
      </c>
      <c r="R46" s="20" t="s">
        <v>182</v>
      </c>
      <c r="S46" s="18" t="s">
        <v>182</v>
      </c>
      <c r="T46" s="20" t="s">
        <v>182</v>
      </c>
      <c r="U46" s="18" t="n">
        <v>359.06551672</v>
      </c>
      <c r="V46" s="20" t="n">
        <v>3.93206283</v>
      </c>
    </row>
    <row r="47" spans="1:22">
      <c r="A47" s="15" t="s">
        <v>222</v>
      </c>
      <c r="B47" s="17" t="n">
        <v>5928</v>
      </c>
      <c r="C47" s="18">
        <f>(227.0/B47*100)</f>
        <v/>
      </c>
      <c r="D47" s="19" t="n">
        <v>5701</v>
      </c>
      <c r="E47" s="18" t="n">
        <v>379.20121496</v>
      </c>
      <c r="F47" s="20" t="n">
        <v>5.97390221</v>
      </c>
      <c r="G47" s="18" t="n">
        <v>401.10650308</v>
      </c>
      <c r="H47" s="20" t="n">
        <v>6.12270841</v>
      </c>
      <c r="I47" s="18" t="n">
        <v>455.11350005</v>
      </c>
      <c r="J47" s="20" t="n">
        <v>3.63225388</v>
      </c>
      <c r="K47" s="18" t="n">
        <v>487.18431672</v>
      </c>
      <c r="L47" s="20" t="n">
        <v>5.11688899</v>
      </c>
      <c r="M47" s="18" t="n">
        <v>351.05817057</v>
      </c>
      <c r="N47" s="20" t="n">
        <v>12.61946813</v>
      </c>
      <c r="O47" s="18" t="s">
        <v>182</v>
      </c>
      <c r="P47" s="20" t="s">
        <v>182</v>
      </c>
      <c r="Q47" s="18" t="s">
        <v>182</v>
      </c>
      <c r="R47" s="20" t="s">
        <v>182</v>
      </c>
      <c r="S47" s="18" t="s">
        <v>182</v>
      </c>
      <c r="T47" s="20" t="s">
        <v>182</v>
      </c>
      <c r="U47" s="18" t="n">
        <v>388.36951095</v>
      </c>
      <c r="V47" s="20" t="n">
        <v>4.64104322</v>
      </c>
    </row>
    <row r="48" spans="1:22">
      <c r="A48" s="15" t="s">
        <v>223</v>
      </c>
      <c r="B48" s="17" t="n">
        <v>9841</v>
      </c>
      <c r="C48" s="18">
        <f>(19.0/B48*100)</f>
        <v/>
      </c>
      <c r="D48" s="19" t="n">
        <v>9822</v>
      </c>
      <c r="E48" s="18" t="n">
        <v>456.0962658</v>
      </c>
      <c r="F48" s="20" t="n">
        <v>7.38795019</v>
      </c>
      <c r="G48" s="18" t="n">
        <v>455.39156723</v>
      </c>
      <c r="H48" s="20" t="n">
        <v>5.66440424</v>
      </c>
      <c r="I48" s="18" t="n">
        <v>541.71110795</v>
      </c>
      <c r="J48" s="20" t="n">
        <v>4.59209002</v>
      </c>
      <c r="K48" s="18" t="n">
        <v>588.8486573500001</v>
      </c>
      <c r="L48" s="20" t="n">
        <v>5.83033483</v>
      </c>
      <c r="M48" s="18" t="n">
        <v>379.37826934</v>
      </c>
      <c r="N48" s="20" t="n">
        <v>11.07715242</v>
      </c>
      <c r="O48" s="18" t="s">
        <v>182</v>
      </c>
      <c r="P48" s="20" t="s">
        <v>182</v>
      </c>
      <c r="Q48" s="18" t="s">
        <v>182</v>
      </c>
      <c r="R48" s="20" t="s">
        <v>182</v>
      </c>
      <c r="S48" s="18" t="s">
        <v>182</v>
      </c>
      <c r="T48" s="20" t="s">
        <v>182</v>
      </c>
      <c r="U48" s="18" t="n">
        <v>452.12986426</v>
      </c>
      <c r="V48" s="20" t="n">
        <v>23.24241603</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(1219.0/B50*100)</f>
        <v/>
      </c>
      <c r="D50" s="19" t="n">
        <v>10576</v>
      </c>
      <c r="E50" s="18" t="n">
        <v>352.01902904</v>
      </c>
      <c r="F50" s="20" t="n">
        <v>4.42416306</v>
      </c>
      <c r="G50" s="18" t="n">
        <v>355.38965388</v>
      </c>
      <c r="H50" s="20" t="n">
        <v>4.14896474</v>
      </c>
      <c r="I50" s="18" t="n">
        <v>394.93715631</v>
      </c>
      <c r="J50" s="20" t="n">
        <v>2.58980307</v>
      </c>
      <c r="K50" s="18" t="n">
        <v>423.32616179</v>
      </c>
      <c r="L50" s="20" t="n">
        <v>3.77637769</v>
      </c>
      <c r="M50" s="18" t="n">
        <v>309.38214635</v>
      </c>
      <c r="N50" s="20" t="n">
        <v>11.65830352</v>
      </c>
      <c r="O50" s="18" t="s">
        <v>182</v>
      </c>
      <c r="P50" s="20" t="s">
        <v>182</v>
      </c>
      <c r="Q50" s="18" t="s">
        <v>182</v>
      </c>
      <c r="R50" s="20" t="s">
        <v>182</v>
      </c>
      <c r="S50" s="18" t="s">
        <v>182</v>
      </c>
      <c r="T50" s="20" t="s">
        <v>182</v>
      </c>
      <c r="U50" s="18" t="n">
        <v>365.55707502</v>
      </c>
      <c r="V50" s="20" t="n">
        <v>7.06000148</v>
      </c>
    </row>
    <row r="51" spans="1:22">
      <c r="A51" s="15" t="s">
        <v>226</v>
      </c>
      <c r="B51" s="17" t="n">
        <v>6866</v>
      </c>
      <c r="C51" s="18">
        <f>(116.0/B51*100)</f>
        <v/>
      </c>
      <c r="D51" s="19" t="n">
        <v>6750</v>
      </c>
      <c r="E51" s="18" t="n">
        <v>357.83780246</v>
      </c>
      <c r="F51" s="20" t="n">
        <v>5.88944148</v>
      </c>
      <c r="G51" s="18" t="n">
        <v>370.42460426</v>
      </c>
      <c r="H51" s="20" t="n">
        <v>5.0802173</v>
      </c>
      <c r="I51" s="18" t="n">
        <v>403.57051066</v>
      </c>
      <c r="J51" s="20" t="n">
        <v>3.01101428</v>
      </c>
      <c r="K51" s="18" t="n">
        <v>423.36141344</v>
      </c>
      <c r="L51" s="20" t="n">
        <v>3.78522677</v>
      </c>
      <c r="M51" s="18" t="n">
        <v>338.45012167</v>
      </c>
      <c r="N51" s="20" t="n">
        <v>17.18682088</v>
      </c>
      <c r="O51" s="18" t="s">
        <v>182</v>
      </c>
      <c r="P51" s="20" t="s">
        <v>182</v>
      </c>
      <c r="Q51" s="18" t="n">
        <v>380.5422133</v>
      </c>
      <c r="R51" s="20" t="n">
        <v>4.31283207</v>
      </c>
      <c r="S51" s="18" t="s">
        <v>182</v>
      </c>
      <c r="T51" s="20" t="s">
        <v>182</v>
      </c>
      <c r="U51" s="18" t="n">
        <v>379.24792858</v>
      </c>
      <c r="V51" s="20" t="n">
        <v>5.00115212</v>
      </c>
    </row>
    <row r="52" spans="1:22">
      <c r="A52" s="15" t="s">
        <v>227</v>
      </c>
      <c r="B52" s="17" t="n">
        <v>5809</v>
      </c>
      <c r="C52" s="18">
        <f>(126.0/B52*100)</f>
        <v/>
      </c>
      <c r="D52" s="19" t="n">
        <v>5683</v>
      </c>
      <c r="E52" s="18" t="n">
        <v>388.37380215</v>
      </c>
      <c r="F52" s="20" t="n">
        <v>7.14010587</v>
      </c>
      <c r="G52" s="18" t="n">
        <v>418.82730989</v>
      </c>
      <c r="H52" s="20" t="n">
        <v>6.35999804</v>
      </c>
      <c r="I52" s="18" t="n">
        <v>467.25478427</v>
      </c>
      <c r="J52" s="20" t="n">
        <v>3.00179193</v>
      </c>
      <c r="K52" s="18" t="n">
        <v>482.63625245</v>
      </c>
      <c r="L52" s="20" t="n">
        <v>3.88112114</v>
      </c>
      <c r="M52" s="18" t="n">
        <v>376.4202098</v>
      </c>
      <c r="N52" s="20" t="n">
        <v>22.91895151</v>
      </c>
      <c r="O52" s="18" t="s">
        <v>182</v>
      </c>
      <c r="P52" s="20" t="s">
        <v>182</v>
      </c>
      <c r="Q52" s="18" t="s">
        <v>182</v>
      </c>
      <c r="R52" s="20" t="s">
        <v>182</v>
      </c>
      <c r="S52" s="18" t="s">
        <v>182</v>
      </c>
      <c r="T52" s="20" t="s">
        <v>182</v>
      </c>
      <c r="U52" s="18" t="n">
        <v>395.51954561</v>
      </c>
      <c r="V52" s="20" t="n">
        <v>7.85333678</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(531.0/B54*100)</f>
        <v/>
      </c>
      <c r="D54" s="19" t="n">
        <v>4209</v>
      </c>
      <c r="E54" s="18" t="n">
        <v>298.70774781</v>
      </c>
      <c r="F54" s="20" t="n">
        <v>5.2645329</v>
      </c>
      <c r="G54" s="18" t="n">
        <v>307.87154639</v>
      </c>
      <c r="H54" s="20" t="n">
        <v>4.14322093</v>
      </c>
      <c r="I54" s="18" t="n">
        <v>338.54698744</v>
      </c>
      <c r="J54" s="20" t="n">
        <v>3.93753242</v>
      </c>
      <c r="K54" s="18" t="n">
        <v>359.9263559</v>
      </c>
      <c r="L54" s="20" t="n">
        <v>4.03297528</v>
      </c>
      <c r="M54" s="18" t="n">
        <v>287.6604697</v>
      </c>
      <c r="N54" s="20" t="n">
        <v>9.120625710000001</v>
      </c>
      <c r="O54" s="18" t="s">
        <v>182</v>
      </c>
      <c r="P54" s="20" t="s">
        <v>182</v>
      </c>
      <c r="Q54" s="18" t="s">
        <v>182</v>
      </c>
      <c r="R54" s="20" t="s">
        <v>182</v>
      </c>
      <c r="S54" s="18" t="s">
        <v>182</v>
      </c>
      <c r="T54" s="20" t="s">
        <v>182</v>
      </c>
      <c r="U54" s="18" t="n">
        <v>291.94739575</v>
      </c>
      <c r="V54" s="20" t="n">
        <v>4.89312143</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500.45850099</v>
      </c>
      <c r="F56" s="20" t="n">
        <v>10.41826226</v>
      </c>
      <c r="G56" s="18" t="n">
        <v>506.04438546</v>
      </c>
      <c r="H56" s="20" t="n">
        <v>6.03104662</v>
      </c>
      <c r="I56" s="18" t="n">
        <v>551.57877803</v>
      </c>
      <c r="J56" s="20" t="n">
        <v>3.08985954</v>
      </c>
      <c r="K56" s="18" t="n">
        <v>558.0542084800001</v>
      </c>
      <c r="L56" s="20" t="n">
        <v>3.9238887</v>
      </c>
      <c r="M56" s="18" t="n">
        <v>469.66514609</v>
      </c>
      <c r="N56" s="20" t="n">
        <v>16.61451933</v>
      </c>
      <c r="O56" s="18" t="s">
        <v>182</v>
      </c>
      <c r="P56" s="20" t="s">
        <v>182</v>
      </c>
      <c r="Q56" s="18" t="s">
        <v>182</v>
      </c>
      <c r="R56" s="20" t="s">
        <v>182</v>
      </c>
      <c r="S56" s="18" t="s">
        <v>182</v>
      </c>
      <c r="T56" s="20" t="s">
        <v>182</v>
      </c>
      <c r="U56" s="18" t="n">
        <v>464.87657808</v>
      </c>
      <c r="V56" s="20" t="n">
        <v>20.6974448</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(273.0/B61*100)</f>
        <v/>
      </c>
      <c r="D61" s="19" t="n">
        <v>6252</v>
      </c>
      <c r="E61" s="18" t="n">
        <v>437.09626049</v>
      </c>
      <c r="F61" s="20" t="n">
        <v>5.72347086</v>
      </c>
      <c r="G61" s="18" t="n">
        <v>449.30700789</v>
      </c>
      <c r="H61" s="20" t="n">
        <v>4.08237077</v>
      </c>
      <c r="I61" s="18" t="n">
        <v>482.92055709</v>
      </c>
      <c r="J61" s="20" t="n">
        <v>2.67637747</v>
      </c>
      <c r="K61" s="18" t="n">
        <v>504.03578623</v>
      </c>
      <c r="L61" s="20" t="n">
        <v>3.26765735</v>
      </c>
      <c r="M61" s="18" t="n">
        <v>412.79041495</v>
      </c>
      <c r="N61" s="20" t="n">
        <v>15.55189954</v>
      </c>
      <c r="O61" s="18" t="s">
        <v>182</v>
      </c>
      <c r="P61" s="20" t="s">
        <v>182</v>
      </c>
      <c r="Q61" s="18" t="s">
        <v>182</v>
      </c>
      <c r="R61" s="20" t="s">
        <v>182</v>
      </c>
      <c r="S61" s="18" t="s">
        <v>182</v>
      </c>
      <c r="T61" s="20" t="s">
        <v>182</v>
      </c>
      <c r="U61" s="18" t="n">
        <v>407.6658285</v>
      </c>
      <c r="V61" s="20" t="n">
        <v>7.36659878</v>
      </c>
    </row>
    <row r="62" spans="1:22">
      <c r="A62" s="15" t="s">
        <v>237</v>
      </c>
      <c r="B62" s="17" t="n">
        <v>4476</v>
      </c>
      <c r="C62" s="18">
        <f>(5.0/B62*100)</f>
        <v/>
      </c>
      <c r="D62" s="19" t="n">
        <v>4471</v>
      </c>
      <c r="E62" s="18" t="n">
        <v>480.98491934</v>
      </c>
      <c r="F62" s="20" t="n">
        <v>7.24498597</v>
      </c>
      <c r="G62" s="18" t="n">
        <v>492.62602699</v>
      </c>
      <c r="H62" s="20" t="n">
        <v>5.87067709</v>
      </c>
      <c r="I62" s="18" t="n">
        <v>543.0142945699999</v>
      </c>
      <c r="J62" s="20" t="n">
        <v>1.73622891</v>
      </c>
      <c r="K62" s="18" t="n">
        <v>561.69199565</v>
      </c>
      <c r="L62" s="20" t="n">
        <v>2.34759825</v>
      </c>
      <c r="M62" s="18" t="n">
        <v>492.5715519</v>
      </c>
      <c r="N62" s="20" t="n">
        <v>17.55575261</v>
      </c>
      <c r="O62" s="18" t="s">
        <v>182</v>
      </c>
      <c r="P62" s="20" t="s">
        <v>182</v>
      </c>
      <c r="Q62" s="18" t="s">
        <v>182</v>
      </c>
      <c r="R62" s="20" t="s">
        <v>182</v>
      </c>
      <c r="S62" s="18" t="s">
        <v>182</v>
      </c>
      <c r="T62" s="20" t="s">
        <v>182</v>
      </c>
      <c r="U62" s="18" t="n">
        <v>478.84116576</v>
      </c>
      <c r="V62" s="20" t="n">
        <v>20.28139561</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(529.0/B67*100)</f>
        <v/>
      </c>
      <c r="D67" s="19" t="n">
        <v>6442</v>
      </c>
      <c r="E67" s="18" t="n">
        <v>344.81731616</v>
      </c>
      <c r="F67" s="20" t="n">
        <v>5.10957948</v>
      </c>
      <c r="G67" s="18" t="n">
        <v>340.68146946</v>
      </c>
      <c r="H67" s="20" t="n">
        <v>5.53103164</v>
      </c>
      <c r="I67" s="18" t="n">
        <v>395.64798846</v>
      </c>
      <c r="J67" s="20" t="n">
        <v>2.67756746</v>
      </c>
      <c r="K67" s="18" t="n">
        <v>424.35511161</v>
      </c>
      <c r="L67" s="20" t="n">
        <v>4.06846008</v>
      </c>
      <c r="M67" s="18" t="n">
        <v>303.84785217</v>
      </c>
      <c r="N67" s="20" t="n">
        <v>8.663461910000001</v>
      </c>
      <c r="O67" s="18" t="s">
        <v>182</v>
      </c>
      <c r="P67" s="20" t="s">
        <v>182</v>
      </c>
      <c r="Q67" s="18" t="s">
        <v>182</v>
      </c>
      <c r="R67" s="20" t="s">
        <v>182</v>
      </c>
      <c r="S67" s="18" t="s">
        <v>182</v>
      </c>
      <c r="T67" s="20" t="s">
        <v>182</v>
      </c>
      <c r="U67" s="18" t="n">
        <v>331.86742442</v>
      </c>
      <c r="V67" s="20" t="n">
        <v>7.23727838</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448.77625556</v>
      </c>
      <c r="F70" s="20" t="n">
        <v>9.407306</v>
      </c>
      <c r="G70" s="18" t="n">
        <v>466.95502556</v>
      </c>
      <c r="H70" s="20" t="n">
        <v>7.02054451</v>
      </c>
      <c r="I70" s="18" t="n">
        <v>501.11167909</v>
      </c>
      <c r="J70" s="20" t="n">
        <v>3.32449648</v>
      </c>
      <c r="K70" s="18" t="n">
        <v>509.54395007</v>
      </c>
      <c r="L70" s="20" t="n">
        <v>3.71158904</v>
      </c>
      <c r="M70" s="18" t="n">
        <v>454.95534387</v>
      </c>
      <c r="N70" s="20" t="n">
        <v>16.73197951</v>
      </c>
      <c r="O70" s="18" t="s">
        <v>182</v>
      </c>
      <c r="P70" s="20" t="s">
        <v>182</v>
      </c>
      <c r="Q70" s="18" t="s">
        <v>182</v>
      </c>
      <c r="R70" s="20" t="s">
        <v>182</v>
      </c>
      <c r="S70" s="18" t="s">
        <v>182</v>
      </c>
      <c r="T70" s="20" t="s">
        <v>182</v>
      </c>
      <c r="U70" s="18" t="n">
        <v>434.12624094</v>
      </c>
      <c r="V70" s="20" t="n">
        <v>9.035424799999999</v>
      </c>
    </row>
    <row r="71" spans="1:22">
      <c r="A71" s="15" t="s">
        <v>246</v>
      </c>
      <c r="B71" s="17" t="n">
        <v>6115</v>
      </c>
      <c r="C71" s="18">
        <f>(124.0/B71*100)</f>
        <v/>
      </c>
      <c r="D71" s="19" t="n">
        <v>5991</v>
      </c>
      <c r="E71" s="18" t="n">
        <v>495.65987336</v>
      </c>
      <c r="F71" s="20" t="n">
        <v>10.59817545</v>
      </c>
      <c r="G71" s="18" t="n">
        <v>493.54249138</v>
      </c>
      <c r="H71" s="20" t="n">
        <v>7.02888743</v>
      </c>
      <c r="I71" s="18" t="n">
        <v>554.3398289</v>
      </c>
      <c r="J71" s="20" t="n">
        <v>1.96678213</v>
      </c>
      <c r="K71" s="18" t="n">
        <v>587.99929722</v>
      </c>
      <c r="L71" s="20" t="n">
        <v>2.56111063</v>
      </c>
      <c r="M71" s="18" t="n">
        <v>478.19921099</v>
      </c>
      <c r="N71" s="20" t="n">
        <v>17.49214051</v>
      </c>
      <c r="O71" s="18" t="s">
        <v>182</v>
      </c>
      <c r="P71" s="20" t="s">
        <v>182</v>
      </c>
      <c r="Q71" s="18" t="s">
        <v>182</v>
      </c>
      <c r="R71" s="20" t="s">
        <v>182</v>
      </c>
      <c r="S71" s="18" t="s">
        <v>182</v>
      </c>
      <c r="T71" s="20" t="s">
        <v>182</v>
      </c>
      <c r="U71" s="18" t="n">
        <v>517.8345868599999</v>
      </c>
      <c r="V71" s="20" t="n">
        <v>16.62514065</v>
      </c>
    </row>
    <row r="72" spans="1:22">
      <c r="A72" s="15" t="s">
        <v>247</v>
      </c>
      <c r="B72" s="17" t="n">
        <v>7708</v>
      </c>
      <c r="C72" s="18">
        <f>(9.0/B72*100)</f>
        <v/>
      </c>
      <c r="D72" s="19" t="n">
        <v>7699</v>
      </c>
      <c r="E72" s="18" t="n">
        <v>439.30690579</v>
      </c>
      <c r="F72" s="20" t="n">
        <v>8.22002487</v>
      </c>
      <c r="G72" s="18" t="n">
        <v>476.44303055</v>
      </c>
      <c r="H72" s="20" t="n">
        <v>5.99204868</v>
      </c>
      <c r="I72" s="18" t="n">
        <v>542.67930166</v>
      </c>
      <c r="J72" s="20" t="n">
        <v>2.77687248</v>
      </c>
      <c r="K72" s="18" t="n">
        <v>569.18218524</v>
      </c>
      <c r="L72" s="20" t="n">
        <v>3.9119578</v>
      </c>
      <c r="M72" s="18" t="n">
        <v>397.26229727</v>
      </c>
      <c r="N72" s="20" t="n">
        <v>19.0006931</v>
      </c>
      <c r="O72" s="18" t="s">
        <v>182</v>
      </c>
      <c r="P72" s="20" t="s">
        <v>182</v>
      </c>
      <c r="Q72" s="18" t="s">
        <v>182</v>
      </c>
      <c r="R72" s="20" t="s">
        <v>182</v>
      </c>
      <c r="S72" s="18" t="s">
        <v>182</v>
      </c>
      <c r="T72" s="20" t="s">
        <v>182</v>
      </c>
      <c r="U72" s="18" t="n">
        <v>465.01286734</v>
      </c>
      <c r="V72" s="20" t="n">
        <v>34.20077654</v>
      </c>
    </row>
    <row r="73" spans="1:22">
      <c r="A73" s="15" t="s">
        <v>248</v>
      </c>
      <c r="B73" s="17" t="n">
        <v>8249</v>
      </c>
      <c r="C73" s="18">
        <f>(262.0/B73*100)</f>
        <v/>
      </c>
      <c r="D73" s="19" t="n">
        <v>7987</v>
      </c>
      <c r="E73" s="18" t="n">
        <v>381.74464981</v>
      </c>
      <c r="F73" s="20" t="n">
        <v>5.63498508</v>
      </c>
      <c r="G73" s="18" t="n">
        <v>384.11450014</v>
      </c>
      <c r="H73" s="20" t="n">
        <v>5.18285501</v>
      </c>
      <c r="I73" s="18" t="n">
        <v>416.76796024</v>
      </c>
      <c r="J73" s="20" t="n">
        <v>3.19407497</v>
      </c>
      <c r="K73" s="18" t="n">
        <v>444.45108751</v>
      </c>
      <c r="L73" s="20" t="n">
        <v>4.45742716</v>
      </c>
      <c r="M73" s="18" t="n">
        <v>373.56292305</v>
      </c>
      <c r="N73" s="20" t="n">
        <v>8.33863586</v>
      </c>
      <c r="O73" s="18" t="s">
        <v>182</v>
      </c>
      <c r="P73" s="20" t="s">
        <v>182</v>
      </c>
      <c r="Q73" s="18" t="s">
        <v>182</v>
      </c>
      <c r="R73" s="20" t="s">
        <v>182</v>
      </c>
      <c r="S73" s="18" t="s">
        <v>182</v>
      </c>
      <c r="T73" s="20" t="s">
        <v>182</v>
      </c>
      <c r="U73" s="18" t="n">
        <v>363.19430871</v>
      </c>
      <c r="V73" s="20" t="n">
        <v>10.79727265</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(314.0/B77*100)</f>
        <v/>
      </c>
      <c r="D77" s="19" t="n">
        <v>5748</v>
      </c>
      <c r="E77" s="18" t="n">
        <v>374.54312081</v>
      </c>
      <c r="F77" s="20" t="n">
        <v>4.77307271</v>
      </c>
      <c r="G77" s="18" t="n">
        <v>393.81017473</v>
      </c>
      <c r="H77" s="20" t="n">
        <v>6.8381388</v>
      </c>
      <c r="I77" s="18" t="n">
        <v>428.06053742</v>
      </c>
      <c r="J77" s="20" t="n">
        <v>3.79875718</v>
      </c>
      <c r="K77" s="18" t="n">
        <v>457.75751499</v>
      </c>
      <c r="L77" s="20" t="n">
        <v>3.59554754</v>
      </c>
      <c r="M77" s="18" t="n">
        <v>351.09429102</v>
      </c>
      <c r="N77" s="20" t="n">
        <v>14.79109672</v>
      </c>
      <c r="O77" s="18" t="s">
        <v>182</v>
      </c>
      <c r="P77" s="20" t="s">
        <v>182</v>
      </c>
      <c r="Q77" s="18" t="s">
        <v>182</v>
      </c>
      <c r="R77" s="20" t="s">
        <v>182</v>
      </c>
      <c r="S77" s="18" t="s">
        <v>182</v>
      </c>
      <c r="T77" s="20" t="s">
        <v>182</v>
      </c>
      <c r="U77" s="18" t="n">
        <v>370.14238405</v>
      </c>
      <c r="V77" s="20" t="n">
        <v>4.15375118</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355</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462.24610881</v>
      </c>
      <c r="F7" s="20" t="n">
        <v>6.83583941</v>
      </c>
      <c r="G7" s="18" t="n">
        <v>503.07166701</v>
      </c>
      <c r="H7" s="20" t="n">
        <v>4.71584581</v>
      </c>
      <c r="I7" s="18" t="n">
        <v>498.38006254</v>
      </c>
      <c r="J7" s="20" t="n">
        <v>2.0637615</v>
      </c>
      <c r="K7" s="18" t="n">
        <v>505.98093864</v>
      </c>
      <c r="L7" s="20" t="n">
        <v>3.2852454</v>
      </c>
      <c r="M7" s="18" t="n">
        <v>388.11866311</v>
      </c>
      <c r="N7" s="20" t="n">
        <v>15.08149247</v>
      </c>
      <c r="O7" s="18" t="s">
        <v>182</v>
      </c>
      <c r="P7" s="20" t="s">
        <v>182</v>
      </c>
      <c r="Q7" s="18" t="s">
        <v>182</v>
      </c>
      <c r="R7" s="20" t="s">
        <v>182</v>
      </c>
      <c r="S7" s="18" t="s">
        <v>182</v>
      </c>
      <c r="T7" s="20" t="s">
        <v>182</v>
      </c>
      <c r="U7" s="18" t="n">
        <v>464.87123772</v>
      </c>
      <c r="V7" s="20" t="n">
        <v>4.78506938</v>
      </c>
    </row>
    <row r="8" spans="1:22">
      <c r="A8" s="15" t="s">
        <v>183</v>
      </c>
      <c r="B8" s="17" t="n">
        <v>7007</v>
      </c>
      <c r="C8" s="18">
        <f>(227.0/B8*100)</f>
        <v/>
      </c>
      <c r="D8" s="19" t="n">
        <v>6780</v>
      </c>
      <c r="E8" s="18" t="n">
        <v>494.88611011</v>
      </c>
      <c r="F8" s="20" t="n">
        <v>7.61226427</v>
      </c>
      <c r="G8" s="18" t="n">
        <v>512.4545842799999</v>
      </c>
      <c r="H8" s="20" t="n">
        <v>5.53874675</v>
      </c>
      <c r="I8" s="18" t="n">
        <v>507.21291675</v>
      </c>
      <c r="J8" s="20" t="n">
        <v>3.56137482</v>
      </c>
      <c r="K8" s="18" t="n">
        <v>498.47010403</v>
      </c>
      <c r="L8" s="20" t="n">
        <v>2.98919221</v>
      </c>
      <c r="M8" s="18" t="n">
        <v>431.33135579</v>
      </c>
      <c r="N8" s="20" t="n">
        <v>28.63360248</v>
      </c>
      <c r="O8" s="18" t="s">
        <v>182</v>
      </c>
      <c r="P8" s="20" t="s">
        <v>182</v>
      </c>
      <c r="Q8" s="18" t="n">
        <v>301.63126691</v>
      </c>
      <c r="R8" s="20" t="n">
        <v>25.14921031</v>
      </c>
      <c r="S8" s="18" t="s">
        <v>182</v>
      </c>
      <c r="T8" s="20" t="s">
        <v>182</v>
      </c>
      <c r="U8" s="18" t="n">
        <v>430.17356792</v>
      </c>
      <c r="V8" s="20" t="n">
        <v>7.63369303</v>
      </c>
    </row>
    <row r="9" spans="1:22">
      <c r="A9" s="15" t="s">
        <v>184</v>
      </c>
      <c r="B9" s="17" t="n">
        <v>9651</v>
      </c>
      <c r="C9" s="18">
        <f>(627.0/B9*100)</f>
        <v/>
      </c>
      <c r="D9" s="19" t="n">
        <v>9024</v>
      </c>
      <c r="E9" s="18" t="n">
        <v>480.24423475</v>
      </c>
      <c r="F9" s="20" t="n">
        <v>7.74141122</v>
      </c>
      <c r="G9" s="18" t="n">
        <v>518.37882028</v>
      </c>
      <c r="H9" s="20" t="n">
        <v>4.42648886</v>
      </c>
      <c r="I9" s="18" t="n">
        <v>526.78168323</v>
      </c>
      <c r="J9" s="20" t="n">
        <v>2.68042841</v>
      </c>
      <c r="K9" s="18" t="n">
        <v>508.37723992</v>
      </c>
      <c r="L9" s="20" t="n">
        <v>2.98658083</v>
      </c>
      <c r="M9" s="18" t="n">
        <v>434.12804464</v>
      </c>
      <c r="N9" s="20" t="n">
        <v>42.04427122</v>
      </c>
      <c r="O9" s="18" t="s">
        <v>182</v>
      </c>
      <c r="P9" s="20" t="s">
        <v>182</v>
      </c>
      <c r="Q9" s="18" t="n">
        <v>357.98454354</v>
      </c>
      <c r="R9" s="20" t="n">
        <v>11.51846445</v>
      </c>
      <c r="S9" s="18" t="s">
        <v>182</v>
      </c>
      <c r="T9" s="20" t="s">
        <v>182</v>
      </c>
      <c r="U9" s="18" t="n">
        <v>432.25847894</v>
      </c>
      <c r="V9" s="20" t="n">
        <v>5.16765398</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(154.0/B11*100)</f>
        <v/>
      </c>
      <c r="D11" s="19" t="n">
        <v>6899</v>
      </c>
      <c r="E11" s="18" t="n">
        <v>369.15914929</v>
      </c>
      <c r="F11" s="20" t="n">
        <v>7.9625973</v>
      </c>
      <c r="G11" s="18" t="n">
        <v>408.11421197</v>
      </c>
      <c r="H11" s="20" t="n">
        <v>5.17561576</v>
      </c>
      <c r="I11" s="18" t="n">
        <v>429.06553092</v>
      </c>
      <c r="J11" s="20" t="n">
        <v>2.99206514</v>
      </c>
      <c r="K11" s="18" t="n">
        <v>436.40686269</v>
      </c>
      <c r="L11" s="20" t="n">
        <v>3.48472428</v>
      </c>
      <c r="M11" s="18" t="n">
        <v>327.62067624</v>
      </c>
      <c r="N11" s="20" t="n">
        <v>23.85874784</v>
      </c>
      <c r="O11" s="18" t="s">
        <v>182</v>
      </c>
      <c r="P11" s="20" t="s">
        <v>182</v>
      </c>
      <c r="Q11" s="18" t="s">
        <v>182</v>
      </c>
      <c r="R11" s="20" t="s">
        <v>182</v>
      </c>
      <c r="S11" s="18" t="s">
        <v>182</v>
      </c>
      <c r="T11" s="20" t="s">
        <v>182</v>
      </c>
      <c r="U11" s="18" t="n">
        <v>389.73795709</v>
      </c>
      <c r="V11" s="20" t="n">
        <v>6.38977689</v>
      </c>
    </row>
    <row r="12" spans="1:22">
      <c r="A12" s="15" t="s">
        <v>187</v>
      </c>
      <c r="B12" s="17" t="n">
        <v>6894</v>
      </c>
      <c r="C12" s="18">
        <f>(128.0/B12*100)</f>
        <v/>
      </c>
      <c r="D12" s="19" t="n">
        <v>6766</v>
      </c>
      <c r="E12" s="18" t="n">
        <v>455.73999207</v>
      </c>
      <c r="F12" s="20" t="n">
        <v>6.93896395</v>
      </c>
      <c r="G12" s="18" t="n">
        <v>495.66703991</v>
      </c>
      <c r="H12" s="20" t="n">
        <v>4.15652191</v>
      </c>
      <c r="I12" s="18" t="n">
        <v>506.58361189</v>
      </c>
      <c r="J12" s="20" t="n">
        <v>2.21615532</v>
      </c>
      <c r="K12" s="18" t="n">
        <v>498.53852588</v>
      </c>
      <c r="L12" s="20" t="n">
        <v>3.81602065</v>
      </c>
      <c r="M12" s="18" t="n">
        <v>428.30653466</v>
      </c>
      <c r="N12" s="20" t="n">
        <v>25.45177241</v>
      </c>
      <c r="O12" s="18" t="s">
        <v>182</v>
      </c>
      <c r="P12" s="20" t="s">
        <v>182</v>
      </c>
      <c r="Q12" s="18" t="n">
        <v>340.98506961</v>
      </c>
      <c r="R12" s="20" t="n">
        <v>12.52444664</v>
      </c>
      <c r="S12" s="18" t="s">
        <v>182</v>
      </c>
      <c r="T12" s="20" t="s">
        <v>182</v>
      </c>
      <c r="U12" s="18" t="n">
        <v>423.97519014</v>
      </c>
      <c r="V12" s="20" t="n">
        <v>6.69644936</v>
      </c>
    </row>
    <row r="13" spans="1:22">
      <c r="A13" s="15" t="s">
        <v>188</v>
      </c>
      <c r="B13" s="17" t="n">
        <v>7161</v>
      </c>
      <c r="C13" s="18">
        <f>(353.0/B13*100)</f>
        <v/>
      </c>
      <c r="D13" s="19" t="n">
        <v>6808</v>
      </c>
      <c r="E13" s="18" t="n">
        <v>485.4227677</v>
      </c>
      <c r="F13" s="20" t="n">
        <v>12.89866071</v>
      </c>
      <c r="G13" s="18" t="n">
        <v>523.2912046500001</v>
      </c>
      <c r="H13" s="20" t="n">
        <v>6.05322712</v>
      </c>
      <c r="I13" s="18" t="n">
        <v>519.99291844</v>
      </c>
      <c r="J13" s="20" t="n">
        <v>2.26338146</v>
      </c>
      <c r="K13" s="18" t="n">
        <v>523.51555206</v>
      </c>
      <c r="L13" s="20" t="n">
        <v>2.90397027</v>
      </c>
      <c r="M13" s="18" t="n">
        <v>403.46505939</v>
      </c>
      <c r="N13" s="20" t="n">
        <v>16.7949963</v>
      </c>
      <c r="O13" s="18" t="s">
        <v>182</v>
      </c>
      <c r="P13" s="20" t="s">
        <v>182</v>
      </c>
      <c r="Q13" s="18" t="n">
        <v>447.51533769</v>
      </c>
      <c r="R13" s="20" t="n">
        <v>5.97365007</v>
      </c>
      <c r="S13" s="18" t="s">
        <v>182</v>
      </c>
      <c r="T13" s="20" t="s">
        <v>182</v>
      </c>
      <c r="U13" s="18" t="n">
        <v>439.35075046</v>
      </c>
      <c r="V13" s="20" t="n">
        <v>5.3718812</v>
      </c>
    </row>
    <row r="14" spans="1:22">
      <c r="A14" s="15" t="s">
        <v>189</v>
      </c>
      <c r="B14" s="17" t="n">
        <v>5587</v>
      </c>
      <c r="C14" s="18">
        <f>(204.0/B14*100)</f>
        <v/>
      </c>
      <c r="D14" s="19" t="n">
        <v>5383</v>
      </c>
      <c r="E14" s="18" t="n">
        <v>484.85424807</v>
      </c>
      <c r="F14" s="20" t="n">
        <v>6.4901481</v>
      </c>
      <c r="G14" s="18" t="n">
        <v>523.03263283</v>
      </c>
      <c r="H14" s="20" t="n">
        <v>4.15031391</v>
      </c>
      <c r="I14" s="18" t="n">
        <v>525.0294830399999</v>
      </c>
      <c r="J14" s="20" t="n">
        <v>2.56539437</v>
      </c>
      <c r="K14" s="18" t="n">
        <v>520.7404603</v>
      </c>
      <c r="L14" s="20" t="n">
        <v>3.4924526</v>
      </c>
      <c r="M14" s="18" t="n">
        <v>422.7798821</v>
      </c>
      <c r="N14" s="20" t="n">
        <v>14.90176457</v>
      </c>
      <c r="O14" s="18" t="s">
        <v>182</v>
      </c>
      <c r="P14" s="20" t="s">
        <v>182</v>
      </c>
      <c r="Q14" s="18" t="s">
        <v>182</v>
      </c>
      <c r="R14" s="20" t="s">
        <v>182</v>
      </c>
      <c r="S14" s="18" t="s">
        <v>182</v>
      </c>
      <c r="T14" s="20" t="s">
        <v>182</v>
      </c>
      <c r="U14" s="18" t="n">
        <v>469.40976879</v>
      </c>
      <c r="V14" s="20" t="n">
        <v>8.013725409999999</v>
      </c>
    </row>
    <row r="15" spans="1:22">
      <c r="A15" s="15" t="s">
        <v>190</v>
      </c>
      <c r="B15" s="17" t="n">
        <v>5882</v>
      </c>
      <c r="C15" s="18">
        <f>(180.0/B15*100)</f>
        <v/>
      </c>
      <c r="D15" s="19" t="n">
        <v>5702</v>
      </c>
      <c r="E15" s="18" t="n">
        <v>468.41337159</v>
      </c>
      <c r="F15" s="20" t="n">
        <v>8.221228910000001</v>
      </c>
      <c r="G15" s="18" t="n">
        <v>509.09233688</v>
      </c>
      <c r="H15" s="20" t="n">
        <v>5.16098847</v>
      </c>
      <c r="I15" s="18" t="n">
        <v>518.56437384</v>
      </c>
      <c r="J15" s="20" t="n">
        <v>2.40712948</v>
      </c>
      <c r="K15" s="18" t="n">
        <v>519.93321886</v>
      </c>
      <c r="L15" s="20" t="n">
        <v>3.4386306</v>
      </c>
      <c r="M15" s="18" t="n">
        <v>390.64671061</v>
      </c>
      <c r="N15" s="20" t="n">
        <v>25.21597104</v>
      </c>
      <c r="O15" s="18" t="s">
        <v>182</v>
      </c>
      <c r="P15" s="20" t="s">
        <v>182</v>
      </c>
      <c r="Q15" s="18" t="n">
        <v>368.85220715</v>
      </c>
      <c r="R15" s="20" t="n">
        <v>14.5875493</v>
      </c>
      <c r="S15" s="18" t="s">
        <v>182</v>
      </c>
      <c r="T15" s="20" t="s">
        <v>182</v>
      </c>
      <c r="U15" s="18" t="n">
        <v>462.57313825</v>
      </c>
      <c r="V15" s="20" t="n">
        <v>6.83884782</v>
      </c>
    </row>
    <row r="16" spans="1:22">
      <c r="A16" s="15" t="s">
        <v>191</v>
      </c>
      <c r="B16" s="17" t="n">
        <v>6108</v>
      </c>
      <c r="C16" s="18">
        <f>(276.0/B16*100)</f>
        <v/>
      </c>
      <c r="D16" s="19" t="n">
        <v>5832</v>
      </c>
      <c r="E16" s="18" t="n">
        <v>506.48906747</v>
      </c>
      <c r="F16" s="20" t="n">
        <v>7.30331801</v>
      </c>
      <c r="G16" s="18" t="n">
        <v>524.92059632</v>
      </c>
      <c r="H16" s="20" t="n">
        <v>4.48192982</v>
      </c>
      <c r="I16" s="18" t="n">
        <v>507.37749175</v>
      </c>
      <c r="J16" s="20" t="n">
        <v>2.84412848</v>
      </c>
      <c r="K16" s="18" t="n">
        <v>490.85823973</v>
      </c>
      <c r="L16" s="20" t="n">
        <v>2.97783157</v>
      </c>
      <c r="M16" s="18" t="n">
        <v>357.17090442</v>
      </c>
      <c r="N16" s="20" t="n">
        <v>17.03892866</v>
      </c>
      <c r="O16" s="18" t="s">
        <v>182</v>
      </c>
      <c r="P16" s="20" t="s">
        <v>182</v>
      </c>
      <c r="Q16" s="18" t="s">
        <v>182</v>
      </c>
      <c r="R16" s="20" t="s">
        <v>182</v>
      </c>
      <c r="S16" s="18" t="s">
        <v>182</v>
      </c>
      <c r="T16" s="20" t="s">
        <v>182</v>
      </c>
      <c r="U16" s="18" t="n">
        <v>410.05489292</v>
      </c>
      <c r="V16" s="20" t="n">
        <v>6.42231629</v>
      </c>
    </row>
    <row r="17" spans="1:22">
      <c r="A17" s="15" t="s">
        <v>192</v>
      </c>
      <c r="B17" s="17" t="n">
        <v>6504</v>
      </c>
      <c r="C17" s="18">
        <f>(824.0/B17*100)</f>
        <v/>
      </c>
      <c r="D17" s="19" t="n">
        <v>5680</v>
      </c>
      <c r="E17" s="18" t="n">
        <v>509.61245463</v>
      </c>
      <c r="F17" s="20" t="n">
        <v>6.07285698</v>
      </c>
      <c r="G17" s="18" t="n">
        <v>529.70354327</v>
      </c>
      <c r="H17" s="20" t="n">
        <v>4.27442379</v>
      </c>
      <c r="I17" s="18" t="n">
        <v>515.04272836</v>
      </c>
      <c r="J17" s="20" t="n">
        <v>3.27878478</v>
      </c>
      <c r="K17" s="18" t="n">
        <v>512.81088014</v>
      </c>
      <c r="L17" s="20" t="n">
        <v>3.6363211</v>
      </c>
      <c r="M17" s="18" t="s">
        <v>182</v>
      </c>
      <c r="N17" s="20" t="s">
        <v>182</v>
      </c>
      <c r="O17" s="18" t="s">
        <v>182</v>
      </c>
      <c r="P17" s="20" t="s">
        <v>182</v>
      </c>
      <c r="Q17" s="18" t="n">
        <v>362.96139732</v>
      </c>
      <c r="R17" s="20" t="n">
        <v>12.64520278</v>
      </c>
      <c r="S17" s="18" t="s">
        <v>182</v>
      </c>
      <c r="T17" s="20" t="s">
        <v>182</v>
      </c>
      <c r="U17" s="18" t="n">
        <v>439.39195029</v>
      </c>
      <c r="V17" s="20" t="n">
        <v>8.52842472</v>
      </c>
    </row>
    <row r="18" spans="1:22">
      <c r="A18" s="15" t="s">
        <v>193</v>
      </c>
      <c r="B18" s="17" t="n">
        <v>5532</v>
      </c>
      <c r="C18" s="18">
        <f>(40.0/B18*100)</f>
        <v/>
      </c>
      <c r="D18" s="19" t="n">
        <v>5492</v>
      </c>
      <c r="E18" s="18" t="n">
        <v>404.74376466</v>
      </c>
      <c r="F18" s="20" t="n">
        <v>9.63587661</v>
      </c>
      <c r="G18" s="18" t="n">
        <v>442.15351442</v>
      </c>
      <c r="H18" s="20" t="n">
        <v>6.60717942</v>
      </c>
      <c r="I18" s="18" t="n">
        <v>461.64138248</v>
      </c>
      <c r="J18" s="20" t="n">
        <v>3.66207335</v>
      </c>
      <c r="K18" s="18" t="n">
        <v>463.73318923</v>
      </c>
      <c r="L18" s="20" t="n">
        <v>4.16622322</v>
      </c>
      <c r="M18" s="18" t="n">
        <v>358.73236946</v>
      </c>
      <c r="N18" s="20" t="n">
        <v>16.39771243</v>
      </c>
      <c r="O18" s="18" t="s">
        <v>182</v>
      </c>
      <c r="P18" s="20" t="s">
        <v>182</v>
      </c>
      <c r="Q18" s="18" t="s">
        <v>182</v>
      </c>
      <c r="R18" s="20" t="s">
        <v>182</v>
      </c>
      <c r="S18" s="18" t="s">
        <v>182</v>
      </c>
      <c r="T18" s="20" t="s">
        <v>182</v>
      </c>
      <c r="U18" s="18" t="n">
        <v>399.17511005</v>
      </c>
      <c r="V18" s="20" t="n">
        <v>8.045477269999999</v>
      </c>
    </row>
    <row r="19" spans="1:22">
      <c r="A19" s="15" t="s">
        <v>194</v>
      </c>
      <c r="B19" s="17" t="n">
        <v>5658</v>
      </c>
      <c r="C19" s="18">
        <f>(225.0/B19*100)</f>
        <v/>
      </c>
      <c r="D19" s="19" t="n">
        <v>5433</v>
      </c>
      <c r="E19" s="18" t="n">
        <v>437.1841588</v>
      </c>
      <c r="F19" s="20" t="n">
        <v>7.27074601</v>
      </c>
      <c r="G19" s="18" t="n">
        <v>482.77207829</v>
      </c>
      <c r="H19" s="20" t="n">
        <v>4.65231508</v>
      </c>
      <c r="I19" s="18" t="n">
        <v>489.67342921</v>
      </c>
      <c r="J19" s="20" t="n">
        <v>2.8702441</v>
      </c>
      <c r="K19" s="18" t="n">
        <v>475.76004494</v>
      </c>
      <c r="L19" s="20" t="n">
        <v>4.63034386</v>
      </c>
      <c r="M19" s="18" t="n">
        <v>385.76858232</v>
      </c>
      <c r="N19" s="20" t="n">
        <v>18.33358349</v>
      </c>
      <c r="O19" s="18" t="s">
        <v>182</v>
      </c>
      <c r="P19" s="20" t="s">
        <v>182</v>
      </c>
      <c r="Q19" s="18" t="s">
        <v>182</v>
      </c>
      <c r="R19" s="20" t="s">
        <v>182</v>
      </c>
      <c r="S19" s="18" t="s">
        <v>182</v>
      </c>
      <c r="T19" s="20" t="s">
        <v>182</v>
      </c>
      <c r="U19" s="18" t="n">
        <v>404.67749657</v>
      </c>
      <c r="V19" s="20" t="n">
        <v>6.57335365</v>
      </c>
    </row>
    <row r="20" spans="1:22">
      <c r="A20" s="15" t="s">
        <v>195</v>
      </c>
      <c r="B20" s="17" t="n">
        <v>3371</v>
      </c>
      <c r="C20" s="18">
        <f>(81.0/B20*100)</f>
        <v/>
      </c>
      <c r="D20" s="19" t="n">
        <v>3290</v>
      </c>
      <c r="E20" s="18" t="n">
        <v>422.59787982</v>
      </c>
      <c r="F20" s="20" t="n">
        <v>9.227543239999999</v>
      </c>
      <c r="G20" s="18" t="n">
        <v>470.59612155</v>
      </c>
      <c r="H20" s="20" t="n">
        <v>7.16806831</v>
      </c>
      <c r="I20" s="18" t="n">
        <v>490.62256207</v>
      </c>
      <c r="J20" s="20" t="n">
        <v>2.48836515</v>
      </c>
      <c r="K20" s="18" t="n">
        <v>506.00851727</v>
      </c>
      <c r="L20" s="20" t="n">
        <v>4.07509593</v>
      </c>
      <c r="M20" s="18" t="s">
        <v>182</v>
      </c>
      <c r="N20" s="20" t="s">
        <v>182</v>
      </c>
      <c r="O20" s="18" t="s">
        <v>182</v>
      </c>
      <c r="P20" s="20" t="s">
        <v>182</v>
      </c>
      <c r="Q20" s="18" t="s">
        <v>182</v>
      </c>
      <c r="R20" s="20" t="s">
        <v>182</v>
      </c>
      <c r="S20" s="18" t="s">
        <v>182</v>
      </c>
      <c r="T20" s="20" t="s">
        <v>182</v>
      </c>
      <c r="U20" s="18" t="n">
        <v>439.09258773</v>
      </c>
      <c r="V20" s="20" t="n">
        <v>8.370240239999999</v>
      </c>
    </row>
    <row r="21" spans="1:22">
      <c r="A21" s="15" t="s">
        <v>196</v>
      </c>
      <c r="B21" s="17" t="n">
        <v>5741</v>
      </c>
      <c r="C21" s="18">
        <f>(102.0/B21*100)</f>
        <v/>
      </c>
      <c r="D21" s="19" t="n">
        <v>5639</v>
      </c>
      <c r="E21" s="18" t="n">
        <v>474.71348306</v>
      </c>
      <c r="F21" s="20" t="n">
        <v>12.44463316</v>
      </c>
      <c r="G21" s="18" t="n">
        <v>507.95819554</v>
      </c>
      <c r="H21" s="20" t="n">
        <v>6.55881457</v>
      </c>
      <c r="I21" s="18" t="n">
        <v>506.49565591</v>
      </c>
      <c r="J21" s="20" t="n">
        <v>2.13564903</v>
      </c>
      <c r="K21" s="18" t="n">
        <v>505.25832792</v>
      </c>
      <c r="L21" s="20" t="n">
        <v>2.45708449</v>
      </c>
      <c r="M21" s="18" t="n">
        <v>424.8487347</v>
      </c>
      <c r="N21" s="20" t="n">
        <v>29.04056888</v>
      </c>
      <c r="O21" s="18" t="s">
        <v>182</v>
      </c>
      <c r="P21" s="20" t="s">
        <v>182</v>
      </c>
      <c r="Q21" s="18" t="s">
        <v>182</v>
      </c>
      <c r="R21" s="20" t="s">
        <v>182</v>
      </c>
      <c r="S21" s="18" t="s">
        <v>182</v>
      </c>
      <c r="T21" s="20" t="s">
        <v>182</v>
      </c>
      <c r="U21" s="18" t="n">
        <v>457.10152313</v>
      </c>
      <c r="V21" s="20" t="n">
        <v>8.37647596</v>
      </c>
    </row>
    <row r="22" spans="1:22">
      <c r="A22" s="15" t="s">
        <v>197</v>
      </c>
      <c r="B22" s="17" t="n">
        <v>6598</v>
      </c>
      <c r="C22" s="18">
        <f>(105.0/B22*100)</f>
        <v/>
      </c>
      <c r="D22" s="19" t="n">
        <v>6493</v>
      </c>
      <c r="E22" s="18" t="n">
        <v>432.93248212</v>
      </c>
      <c r="F22" s="20" t="n">
        <v>10.88584009</v>
      </c>
      <c r="G22" s="18" t="n">
        <v>479.84002934</v>
      </c>
      <c r="H22" s="20" t="n">
        <v>8.68604041</v>
      </c>
      <c r="I22" s="18" t="n">
        <v>486.23050394</v>
      </c>
      <c r="J22" s="20" t="n">
        <v>4.0261479</v>
      </c>
      <c r="K22" s="18" t="n">
        <v>487.35689012</v>
      </c>
      <c r="L22" s="20" t="n">
        <v>3.92555032</v>
      </c>
      <c r="M22" s="18" t="n">
        <v>353.48150344</v>
      </c>
      <c r="N22" s="20" t="n">
        <v>10.04320883</v>
      </c>
      <c r="O22" s="18" t="s">
        <v>182</v>
      </c>
      <c r="P22" s="20" t="s">
        <v>182</v>
      </c>
      <c r="Q22" s="18" t="n">
        <v>465.3184081</v>
      </c>
      <c r="R22" s="20" t="n">
        <v>9.52311205</v>
      </c>
      <c r="S22" s="18" t="s">
        <v>182</v>
      </c>
      <c r="T22" s="20" t="s">
        <v>182</v>
      </c>
      <c r="U22" s="18" t="n">
        <v>394.33342972</v>
      </c>
      <c r="V22" s="20" t="n">
        <v>7.62910535</v>
      </c>
    </row>
    <row r="23" spans="1:22">
      <c r="A23" s="15" t="s">
        <v>198</v>
      </c>
      <c r="B23" s="17" t="n">
        <v>11583</v>
      </c>
      <c r="C23" s="18">
        <f>(549.0/B23*100)</f>
        <v/>
      </c>
      <c r="D23" s="19" t="n">
        <v>11034</v>
      </c>
      <c r="E23" s="18" t="n">
        <v>467.43188753</v>
      </c>
      <c r="F23" s="20" t="n">
        <v>6.81535014</v>
      </c>
      <c r="G23" s="18" t="n">
        <v>499.36057013</v>
      </c>
      <c r="H23" s="20" t="n">
        <v>4.7379729</v>
      </c>
      <c r="I23" s="18" t="n">
        <v>502.22921495</v>
      </c>
      <c r="J23" s="20" t="n">
        <v>3.42396447</v>
      </c>
      <c r="K23" s="18" t="n">
        <v>484.54992677</v>
      </c>
      <c r="L23" s="20" t="n">
        <v>4.47508389</v>
      </c>
      <c r="M23" s="18" t="n">
        <v>458.71026959</v>
      </c>
      <c r="N23" s="20" t="n">
        <v>19.55759787</v>
      </c>
      <c r="O23" s="18" t="s">
        <v>182</v>
      </c>
      <c r="P23" s="20" t="s">
        <v>182</v>
      </c>
      <c r="Q23" s="18" t="s">
        <v>182</v>
      </c>
      <c r="R23" s="20" t="s">
        <v>182</v>
      </c>
      <c r="S23" s="18" t="s">
        <v>182</v>
      </c>
      <c r="T23" s="20" t="s">
        <v>182</v>
      </c>
      <c r="U23" s="18" t="n">
        <v>435.22809953</v>
      </c>
      <c r="V23" s="20" t="n">
        <v>5.27578271</v>
      </c>
    </row>
    <row r="24" spans="1:22">
      <c r="A24" s="15" t="s">
        <v>199</v>
      </c>
      <c r="B24" s="17" t="n">
        <v>6647</v>
      </c>
      <c r="C24" s="18">
        <f>(28.0/B24*100)</f>
        <v/>
      </c>
      <c r="D24" s="19" t="n">
        <v>6619</v>
      </c>
      <c r="E24" s="18" t="n">
        <v>482.44659453</v>
      </c>
      <c r="F24" s="20" t="n">
        <v>5.54868268</v>
      </c>
      <c r="G24" s="18" t="n">
        <v>529.20318318</v>
      </c>
      <c r="H24" s="20" t="n">
        <v>5.24791769</v>
      </c>
      <c r="I24" s="18" t="n">
        <v>543.71874624</v>
      </c>
      <c r="J24" s="20" t="n">
        <v>3.22469451</v>
      </c>
      <c r="K24" s="18" t="n">
        <v>541.38116052</v>
      </c>
      <c r="L24" s="20" t="n">
        <v>3.56846177</v>
      </c>
      <c r="M24" s="18" t="n">
        <v>437.355754</v>
      </c>
      <c r="N24" s="20" t="n">
        <v>17.09724105</v>
      </c>
      <c r="O24" s="18" t="s">
        <v>182</v>
      </c>
      <c r="P24" s="20" t="s">
        <v>182</v>
      </c>
      <c r="Q24" s="18" t="s">
        <v>182</v>
      </c>
      <c r="R24" s="20" t="s">
        <v>182</v>
      </c>
      <c r="S24" s="18" t="s">
        <v>182</v>
      </c>
      <c r="T24" s="20" t="s">
        <v>182</v>
      </c>
      <c r="U24" s="18" t="n">
        <v>464.40617721</v>
      </c>
      <c r="V24" s="20" t="n">
        <v>10.39086675</v>
      </c>
    </row>
    <row r="25" spans="1:22">
      <c r="A25" s="15" t="s">
        <v>200</v>
      </c>
      <c r="B25" s="17" t="n">
        <v>5581</v>
      </c>
      <c r="C25" s="18">
        <f>(28.0/B25*100)</f>
        <v/>
      </c>
      <c r="D25" s="19" t="n">
        <v>5553</v>
      </c>
      <c r="E25" s="18" t="n">
        <v>466.80441672</v>
      </c>
      <c r="F25" s="20" t="n">
        <v>7.77618782</v>
      </c>
      <c r="G25" s="18" t="n">
        <v>512.44225156</v>
      </c>
      <c r="H25" s="20" t="n">
        <v>6.96520208</v>
      </c>
      <c r="I25" s="18" t="n">
        <v>529.33954216</v>
      </c>
      <c r="J25" s="20" t="n">
        <v>3.41875127</v>
      </c>
      <c r="K25" s="18" t="n">
        <v>542.4484059</v>
      </c>
      <c r="L25" s="20" t="n">
        <v>4.77955288</v>
      </c>
      <c r="M25" s="18" t="n">
        <v>392.05635972</v>
      </c>
      <c r="N25" s="20" t="n">
        <v>35.90323828</v>
      </c>
      <c r="O25" s="18" t="s">
        <v>182</v>
      </c>
      <c r="P25" s="20" t="s">
        <v>182</v>
      </c>
      <c r="Q25" s="18" t="s">
        <v>182</v>
      </c>
      <c r="R25" s="20" t="s">
        <v>182</v>
      </c>
      <c r="S25" s="18" t="s">
        <v>182</v>
      </c>
      <c r="T25" s="20" t="s">
        <v>182</v>
      </c>
      <c r="U25" s="18" t="n">
        <v>482.26132122</v>
      </c>
      <c r="V25" s="20" t="n">
        <v>21.86614461</v>
      </c>
    </row>
    <row r="26" spans="1:22">
      <c r="A26" s="15" t="s">
        <v>201</v>
      </c>
      <c r="B26" s="17" t="n">
        <v>4869</v>
      </c>
      <c r="C26" s="18">
        <f>(113.0/B26*100)</f>
        <v/>
      </c>
      <c r="D26" s="19" t="n">
        <v>4756</v>
      </c>
      <c r="E26" s="18" t="n">
        <v>464.80953482</v>
      </c>
      <c r="F26" s="20" t="n">
        <v>6.82278702</v>
      </c>
      <c r="G26" s="18" t="n">
        <v>485.6033478</v>
      </c>
      <c r="H26" s="20" t="n">
        <v>3.81052661</v>
      </c>
      <c r="I26" s="18" t="n">
        <v>485.60812308</v>
      </c>
      <c r="J26" s="20" t="n">
        <v>2.34512168</v>
      </c>
      <c r="K26" s="18" t="n">
        <v>486.59854252</v>
      </c>
      <c r="L26" s="20" t="n">
        <v>3.53478277</v>
      </c>
      <c r="M26" s="18" t="s">
        <v>182</v>
      </c>
      <c r="N26" s="20" t="s">
        <v>182</v>
      </c>
      <c r="O26" s="18" t="s">
        <v>182</v>
      </c>
      <c r="P26" s="20" t="s">
        <v>182</v>
      </c>
      <c r="Q26" s="18" t="s">
        <v>182</v>
      </c>
      <c r="R26" s="20" t="s">
        <v>182</v>
      </c>
      <c r="S26" s="18" t="s">
        <v>182</v>
      </c>
      <c r="T26" s="20" t="s">
        <v>182</v>
      </c>
      <c r="U26" s="18" t="n">
        <v>435.02945544</v>
      </c>
      <c r="V26" s="20" t="n">
        <v>9.965617719999999</v>
      </c>
    </row>
    <row r="27" spans="1:22">
      <c r="A27" s="15" t="s">
        <v>202</v>
      </c>
      <c r="B27" s="17" t="n">
        <v>5299</v>
      </c>
      <c r="C27" s="18">
        <f>(225.0/B27*100)</f>
        <v/>
      </c>
      <c r="D27" s="19" t="n">
        <v>5074</v>
      </c>
      <c r="E27" s="18" t="n">
        <v>460.34125521</v>
      </c>
      <c r="F27" s="20" t="n">
        <v>5.96621867</v>
      </c>
      <c r="G27" s="18" t="n">
        <v>484.34735178</v>
      </c>
      <c r="H27" s="20" t="n">
        <v>4.79534028</v>
      </c>
      <c r="I27" s="18" t="n">
        <v>497.15994524</v>
      </c>
      <c r="J27" s="20" t="n">
        <v>2.30862448</v>
      </c>
      <c r="K27" s="18" t="n">
        <v>501.05516337</v>
      </c>
      <c r="L27" s="20" t="n">
        <v>2.22203797</v>
      </c>
      <c r="M27" s="18" t="n">
        <v>433.74807221</v>
      </c>
      <c r="N27" s="20" t="n">
        <v>14.3856779</v>
      </c>
      <c r="O27" s="18" t="s">
        <v>182</v>
      </c>
      <c r="P27" s="20" t="s">
        <v>182</v>
      </c>
      <c r="Q27" s="18" t="s">
        <v>182</v>
      </c>
      <c r="R27" s="20" t="s">
        <v>182</v>
      </c>
      <c r="S27" s="18" t="s">
        <v>182</v>
      </c>
      <c r="T27" s="20" t="s">
        <v>182</v>
      </c>
      <c r="U27" s="18" t="n">
        <v>424.59535521</v>
      </c>
      <c r="V27" s="20" t="n">
        <v>3.98041571</v>
      </c>
    </row>
    <row r="28" spans="1:22">
      <c r="A28" s="15" t="s">
        <v>203</v>
      </c>
      <c r="B28" s="17" t="n">
        <v>7568</v>
      </c>
      <c r="C28" s="18">
        <f>(150.0/B28*100)</f>
        <v/>
      </c>
      <c r="D28" s="19" t="n">
        <v>7418</v>
      </c>
      <c r="E28" s="18" t="n">
        <v>364.5571337</v>
      </c>
      <c r="F28" s="20" t="n">
        <v>5.56975297</v>
      </c>
      <c r="G28" s="18" t="n">
        <v>397.76254458</v>
      </c>
      <c r="H28" s="20" t="n">
        <v>3.91011785</v>
      </c>
      <c r="I28" s="18" t="n">
        <v>416.05728189</v>
      </c>
      <c r="J28" s="20" t="n">
        <v>2.37604017</v>
      </c>
      <c r="K28" s="18" t="n">
        <v>421.70364668</v>
      </c>
      <c r="L28" s="20" t="n">
        <v>3.28275196</v>
      </c>
      <c r="M28" s="18" t="n">
        <v>331.61953229</v>
      </c>
      <c r="N28" s="20" t="n">
        <v>9.41278149</v>
      </c>
      <c r="O28" s="18" t="s">
        <v>182</v>
      </c>
      <c r="P28" s="20" t="s">
        <v>182</v>
      </c>
      <c r="Q28" s="18" t="s">
        <v>182</v>
      </c>
      <c r="R28" s="20" t="s">
        <v>182</v>
      </c>
      <c r="S28" s="18" t="s">
        <v>182</v>
      </c>
      <c r="T28" s="20" t="s">
        <v>182</v>
      </c>
      <c r="U28" s="18" t="n">
        <v>364.9360431</v>
      </c>
      <c r="V28" s="20" t="n">
        <v>7.15848771</v>
      </c>
    </row>
    <row r="29" spans="1:22">
      <c r="A29" s="15" t="s">
        <v>204</v>
      </c>
      <c r="B29" s="17" t="n">
        <v>5385</v>
      </c>
      <c r="C29" s="18">
        <f>(37.0/B29*100)</f>
        <v/>
      </c>
      <c r="D29" s="19" t="n">
        <v>5348</v>
      </c>
      <c r="E29" s="18" t="n">
        <v>471.95095426</v>
      </c>
      <c r="F29" s="20" t="n">
        <v>10.84142151</v>
      </c>
      <c r="G29" s="18" t="n">
        <v>518.9225293</v>
      </c>
      <c r="H29" s="20" t="n">
        <v>5.85008354</v>
      </c>
      <c r="I29" s="18" t="n">
        <v>519.30934355</v>
      </c>
      <c r="J29" s="20" t="n">
        <v>2.59255145</v>
      </c>
      <c r="K29" s="18" t="n">
        <v>522.8939964800001</v>
      </c>
      <c r="L29" s="20" t="n">
        <v>2.91258945</v>
      </c>
      <c r="M29" s="18" t="n">
        <v>388.67614524</v>
      </c>
      <c r="N29" s="20" t="n">
        <v>42.43001082</v>
      </c>
      <c r="O29" s="18" t="s">
        <v>182</v>
      </c>
      <c r="P29" s="20" t="s">
        <v>182</v>
      </c>
      <c r="Q29" s="18" t="n">
        <v>335.3902018</v>
      </c>
      <c r="R29" s="20" t="n">
        <v>12.1685767</v>
      </c>
      <c r="S29" s="18" t="s">
        <v>182</v>
      </c>
      <c r="T29" s="20" t="s">
        <v>182</v>
      </c>
      <c r="U29" s="18" t="n">
        <v>437.22044304</v>
      </c>
      <c r="V29" s="20" t="n">
        <v>10.67200671</v>
      </c>
    </row>
    <row r="30" spans="1:22">
      <c r="A30" s="15" t="s">
        <v>205</v>
      </c>
      <c r="B30" s="17" t="n">
        <v>4520</v>
      </c>
      <c r="C30" s="18">
        <f>(641.0/B30*100)</f>
        <v/>
      </c>
      <c r="D30" s="19" t="n">
        <v>3879</v>
      </c>
      <c r="E30" s="18" t="n">
        <v>477.57857115</v>
      </c>
      <c r="F30" s="20" t="n">
        <v>11.31343672</v>
      </c>
      <c r="G30" s="18" t="n">
        <v>497.94026411</v>
      </c>
      <c r="H30" s="20" t="n">
        <v>7.0740545</v>
      </c>
      <c r="I30" s="18" t="n">
        <v>500.14053705</v>
      </c>
      <c r="J30" s="20" t="n">
        <v>3.31476387</v>
      </c>
      <c r="K30" s="18" t="n">
        <v>509.69064372</v>
      </c>
      <c r="L30" s="20" t="n">
        <v>3.23921715</v>
      </c>
      <c r="M30" s="18" t="n">
        <v>416.62079913</v>
      </c>
      <c r="N30" s="20" t="n">
        <v>23.35845308</v>
      </c>
      <c r="O30" s="18" t="s">
        <v>182</v>
      </c>
      <c r="P30" s="20" t="s">
        <v>182</v>
      </c>
      <c r="Q30" s="18" t="s">
        <v>182</v>
      </c>
      <c r="R30" s="20" t="s">
        <v>182</v>
      </c>
      <c r="S30" s="18" t="s">
        <v>182</v>
      </c>
      <c r="T30" s="20" t="s">
        <v>182</v>
      </c>
      <c r="U30" s="18" t="n">
        <v>428.84465443</v>
      </c>
      <c r="V30" s="20" t="n">
        <v>7.33048448</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(19.0/B32*100)</f>
        <v/>
      </c>
      <c r="D32" s="19" t="n">
        <v>4459</v>
      </c>
      <c r="E32" s="18" t="n">
        <v>476.2368468</v>
      </c>
      <c r="F32" s="20" t="n">
        <v>7.62781601</v>
      </c>
      <c r="G32" s="18" t="n">
        <v>504.977635</v>
      </c>
      <c r="H32" s="20" t="n">
        <v>5.86478877</v>
      </c>
      <c r="I32" s="18" t="n">
        <v>510.31384444</v>
      </c>
      <c r="J32" s="20" t="n">
        <v>2.84999729</v>
      </c>
      <c r="K32" s="18" t="n">
        <v>504.96613189</v>
      </c>
      <c r="L32" s="20" t="n">
        <v>3.56527617</v>
      </c>
      <c r="M32" s="18" t="n">
        <v>459.37468581</v>
      </c>
      <c r="N32" s="20" t="n">
        <v>28.13902873</v>
      </c>
      <c r="O32" s="18" t="s">
        <v>182</v>
      </c>
      <c r="P32" s="20" t="s">
        <v>182</v>
      </c>
      <c r="Q32" s="18" t="s">
        <v>182</v>
      </c>
      <c r="R32" s="20" t="s">
        <v>182</v>
      </c>
      <c r="S32" s="18" t="s">
        <v>182</v>
      </c>
      <c r="T32" s="20" t="s">
        <v>182</v>
      </c>
      <c r="U32" s="18" t="n">
        <v>441.73902071</v>
      </c>
      <c r="V32" s="20" t="n">
        <v>10.91651037</v>
      </c>
    </row>
    <row r="33" spans="1:22">
      <c r="A33" s="15" t="s">
        <v>208</v>
      </c>
      <c r="B33" s="17" t="n">
        <v>7325</v>
      </c>
      <c r="C33" s="18">
        <f>(260.0/B33*100)</f>
        <v/>
      </c>
      <c r="D33" s="19" t="n">
        <v>7065</v>
      </c>
      <c r="E33" s="18" t="n">
        <v>477.23073138</v>
      </c>
      <c r="F33" s="20" t="n">
        <v>13.02535209</v>
      </c>
      <c r="G33" s="18" t="n">
        <v>507.71084865</v>
      </c>
      <c r="H33" s="20" t="n">
        <v>5.5083127</v>
      </c>
      <c r="I33" s="18" t="n">
        <v>496.14711407</v>
      </c>
      <c r="J33" s="20" t="n">
        <v>2.86417907</v>
      </c>
      <c r="K33" s="18" t="n">
        <v>490.65495741</v>
      </c>
      <c r="L33" s="20" t="n">
        <v>3.57948066</v>
      </c>
      <c r="M33" s="18" t="n">
        <v>385.2957023</v>
      </c>
      <c r="N33" s="20" t="n">
        <v>29.52119482</v>
      </c>
      <c r="O33" s="18" t="s">
        <v>182</v>
      </c>
      <c r="P33" s="20" t="s">
        <v>182</v>
      </c>
      <c r="Q33" s="18" t="s">
        <v>182</v>
      </c>
      <c r="R33" s="20" t="s">
        <v>182</v>
      </c>
      <c r="S33" s="18" t="s">
        <v>182</v>
      </c>
      <c r="T33" s="20" t="s">
        <v>182</v>
      </c>
      <c r="U33" s="18" t="n">
        <v>429.76804218</v>
      </c>
      <c r="V33" s="20" t="n">
        <v>11.36209834</v>
      </c>
    </row>
    <row r="34" spans="1:22">
      <c r="A34" s="15" t="s">
        <v>209</v>
      </c>
      <c r="B34" s="17" t="n">
        <v>6350</v>
      </c>
      <c r="C34" s="18">
        <f>(103.0/B34*100)</f>
        <v/>
      </c>
      <c r="D34" s="19" t="n">
        <v>6247</v>
      </c>
      <c r="E34" s="18" t="n">
        <v>439.44413957</v>
      </c>
      <c r="F34" s="20" t="n">
        <v>7.75740986</v>
      </c>
      <c r="G34" s="18" t="n">
        <v>480.48980357</v>
      </c>
      <c r="H34" s="20" t="n">
        <v>3.90378869</v>
      </c>
      <c r="I34" s="18" t="n">
        <v>491.59904973</v>
      </c>
      <c r="J34" s="20" t="n">
        <v>2.54933408</v>
      </c>
      <c r="K34" s="18" t="n">
        <v>485.250759</v>
      </c>
      <c r="L34" s="20" t="n">
        <v>3.88645079</v>
      </c>
      <c r="M34" s="18" t="n">
        <v>379.07328183</v>
      </c>
      <c r="N34" s="20" t="n">
        <v>14.0777645</v>
      </c>
      <c r="O34" s="18" t="s">
        <v>182</v>
      </c>
      <c r="P34" s="20" t="s">
        <v>182</v>
      </c>
      <c r="Q34" s="18" t="n">
        <v>336.51078337</v>
      </c>
      <c r="R34" s="20" t="n">
        <v>12.24828707</v>
      </c>
      <c r="S34" s="18" t="s">
        <v>182</v>
      </c>
      <c r="T34" s="20" t="s">
        <v>182</v>
      </c>
      <c r="U34" s="18" t="n">
        <v>401.35156094</v>
      </c>
      <c r="V34" s="20" t="n">
        <v>8.5956727</v>
      </c>
    </row>
    <row r="35" spans="1:22">
      <c r="A35" s="15" t="s">
        <v>210</v>
      </c>
      <c r="B35" s="17" t="n">
        <v>6406</v>
      </c>
      <c r="C35" s="18">
        <f>(92.0/B35*100)</f>
        <v/>
      </c>
      <c r="D35" s="19" t="n">
        <v>6314</v>
      </c>
      <c r="E35" s="18" t="n">
        <v>474.79365268</v>
      </c>
      <c r="F35" s="20" t="n">
        <v>6.81408387</v>
      </c>
      <c r="G35" s="18" t="n">
        <v>514.54847942</v>
      </c>
      <c r="H35" s="20" t="n">
        <v>4.29395399</v>
      </c>
      <c r="I35" s="18" t="n">
        <v>519.71450359</v>
      </c>
      <c r="J35" s="20" t="n">
        <v>1.96211729</v>
      </c>
      <c r="K35" s="18" t="n">
        <v>509.81088067</v>
      </c>
      <c r="L35" s="20" t="n">
        <v>2.75235389</v>
      </c>
      <c r="M35" s="18" t="n">
        <v>456.28947541</v>
      </c>
      <c r="N35" s="20" t="n">
        <v>18.93491365</v>
      </c>
      <c r="O35" s="18" t="s">
        <v>182</v>
      </c>
      <c r="P35" s="20" t="s">
        <v>182</v>
      </c>
      <c r="Q35" s="18" t="n">
        <v>349.78970242</v>
      </c>
      <c r="R35" s="20" t="n">
        <v>6.90672373</v>
      </c>
      <c r="S35" s="18" t="s">
        <v>182</v>
      </c>
      <c r="T35" s="20" t="s">
        <v>182</v>
      </c>
      <c r="U35" s="18" t="n">
        <v>452.89092424</v>
      </c>
      <c r="V35" s="20" t="n">
        <v>6.97997143</v>
      </c>
    </row>
    <row r="36" spans="1:22">
      <c r="A36" s="15" t="s">
        <v>211</v>
      </c>
      <c r="B36" s="17" t="n">
        <v>6736</v>
      </c>
      <c r="C36" s="18">
        <f>(85.0/B36*100)</f>
        <v/>
      </c>
      <c r="D36" s="19" t="n">
        <v>6651</v>
      </c>
      <c r="E36" s="18" t="n">
        <v>430.76230588</v>
      </c>
      <c r="F36" s="20" t="n">
        <v>8.030968339999999</v>
      </c>
      <c r="G36" s="18" t="n">
        <v>484.44668732</v>
      </c>
      <c r="H36" s="20" t="n">
        <v>5.48143201</v>
      </c>
      <c r="I36" s="18" t="n">
        <v>490.92628184</v>
      </c>
      <c r="J36" s="20" t="n">
        <v>2.41670552</v>
      </c>
      <c r="K36" s="18" t="n">
        <v>493.12585881</v>
      </c>
      <c r="L36" s="20" t="n">
        <v>2.78095297</v>
      </c>
      <c r="M36" s="18" t="n">
        <v>415.69116087</v>
      </c>
      <c r="N36" s="20" t="n">
        <v>19.29217902</v>
      </c>
      <c r="O36" s="18" t="s">
        <v>182</v>
      </c>
      <c r="P36" s="20" t="s">
        <v>182</v>
      </c>
      <c r="Q36" s="18" t="s">
        <v>182</v>
      </c>
      <c r="R36" s="20" t="s">
        <v>182</v>
      </c>
      <c r="S36" s="18" t="s">
        <v>182</v>
      </c>
      <c r="T36" s="20" t="s">
        <v>182</v>
      </c>
      <c r="U36" s="18" t="n">
        <v>432.11822655</v>
      </c>
      <c r="V36" s="20" t="n">
        <v>7.10986578</v>
      </c>
    </row>
    <row r="37" spans="1:22">
      <c r="A37" s="15" t="s">
        <v>212</v>
      </c>
      <c r="B37" s="17" t="n">
        <v>5458</v>
      </c>
      <c r="C37" s="18">
        <f>(340.0/B37*100)</f>
        <v/>
      </c>
      <c r="D37" s="19" t="n">
        <v>5118</v>
      </c>
      <c r="E37" s="18" t="n">
        <v>466.28219292</v>
      </c>
      <c r="F37" s="20" t="n">
        <v>8.20830473</v>
      </c>
      <c r="G37" s="18" t="n">
        <v>495.92321738</v>
      </c>
      <c r="H37" s="20" t="n">
        <v>5.78272561</v>
      </c>
      <c r="I37" s="18" t="n">
        <v>501.62742582</v>
      </c>
      <c r="J37" s="20" t="n">
        <v>3.21916288</v>
      </c>
      <c r="K37" s="18" t="n">
        <v>511.8151598</v>
      </c>
      <c r="L37" s="20" t="n">
        <v>3.81936981</v>
      </c>
      <c r="M37" s="18" t="n">
        <v>389.21190398</v>
      </c>
      <c r="N37" s="20" t="n">
        <v>22.35314496</v>
      </c>
      <c r="O37" s="18" t="s">
        <v>182</v>
      </c>
      <c r="P37" s="20" t="s">
        <v>182</v>
      </c>
      <c r="Q37" s="18" t="s">
        <v>182</v>
      </c>
      <c r="R37" s="20" t="s">
        <v>182</v>
      </c>
      <c r="S37" s="18" t="s">
        <v>182</v>
      </c>
      <c r="T37" s="20" t="s">
        <v>182</v>
      </c>
      <c r="U37" s="18" t="n">
        <v>431.30659103</v>
      </c>
      <c r="V37" s="20" t="n">
        <v>5.71358945</v>
      </c>
    </row>
    <row r="38" spans="1:22">
      <c r="A38" s="15" t="s">
        <v>213</v>
      </c>
      <c r="B38" s="17" t="n">
        <v>5860</v>
      </c>
      <c r="C38" s="18">
        <f>(76.0/B38*100)</f>
        <v/>
      </c>
      <c r="D38" s="19" t="n">
        <v>5784</v>
      </c>
      <c r="E38" s="18" t="n">
        <v>510.17774171</v>
      </c>
      <c r="F38" s="20" t="n">
        <v>7.80445013</v>
      </c>
      <c r="G38" s="18" t="n">
        <v>535.5976845</v>
      </c>
      <c r="H38" s="20" t="n">
        <v>5.22841875</v>
      </c>
      <c r="I38" s="18" t="n">
        <v>532.62045544</v>
      </c>
      <c r="J38" s="20" t="n">
        <v>3.19789494</v>
      </c>
      <c r="K38" s="18" t="n">
        <v>519.44982556</v>
      </c>
      <c r="L38" s="20" t="n">
        <v>3.59041862</v>
      </c>
      <c r="M38" s="18" t="n">
        <v>423.77334755</v>
      </c>
      <c r="N38" s="20" t="n">
        <v>19.6152984</v>
      </c>
      <c r="O38" s="18" t="s">
        <v>182</v>
      </c>
      <c r="P38" s="20" t="s">
        <v>182</v>
      </c>
      <c r="Q38" s="18" t="s">
        <v>182</v>
      </c>
      <c r="R38" s="20" t="s">
        <v>182</v>
      </c>
      <c r="S38" s="18" t="s">
        <v>182</v>
      </c>
      <c r="T38" s="20" t="s">
        <v>182</v>
      </c>
      <c r="U38" s="18" t="n">
        <v>465.33448759</v>
      </c>
      <c r="V38" s="20" t="n">
        <v>6.16188476</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(5689.0/B40*100)</f>
        <v/>
      </c>
      <c r="D40" s="19" t="n">
        <v>8468</v>
      </c>
      <c r="E40" s="18" t="n">
        <v>467.00651743</v>
      </c>
      <c r="F40" s="20" t="n">
        <v>12.91313016</v>
      </c>
      <c r="G40" s="18" t="n">
        <v>504.94925101</v>
      </c>
      <c r="H40" s="20" t="n">
        <v>7.8711161</v>
      </c>
      <c r="I40" s="18" t="n">
        <v>502.02489368</v>
      </c>
      <c r="J40" s="20" t="n">
        <v>3.35995682</v>
      </c>
      <c r="K40" s="18" t="n">
        <v>501.51135532</v>
      </c>
      <c r="L40" s="20" t="n">
        <v>3.40106522</v>
      </c>
      <c r="M40" s="18" t="n">
        <v>408.69474018</v>
      </c>
      <c r="N40" s="20" t="n">
        <v>29.40753755</v>
      </c>
      <c r="O40" s="18" t="s">
        <v>182</v>
      </c>
      <c r="P40" s="20" t="s">
        <v>182</v>
      </c>
      <c r="Q40" s="18" t="n">
        <v>491.16464222</v>
      </c>
      <c r="R40" s="20" t="n">
        <v>2.5540442</v>
      </c>
      <c r="S40" s="18" t="s">
        <v>182</v>
      </c>
      <c r="T40" s="20" t="s">
        <v>182</v>
      </c>
      <c r="U40" s="18" t="n">
        <v>411.11765414</v>
      </c>
      <c r="V40" s="20" t="n">
        <v>6.08776742</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(2928.0/B46*100)</f>
        <v/>
      </c>
      <c r="D46" s="19" t="n">
        <v>20213</v>
      </c>
      <c r="E46" s="18" t="n">
        <v>348.26278642</v>
      </c>
      <c r="F46" s="20" t="n">
        <v>5.69291845</v>
      </c>
      <c r="G46" s="18" t="n">
        <v>383.29486252</v>
      </c>
      <c r="H46" s="20" t="n">
        <v>5.71253305</v>
      </c>
      <c r="I46" s="18" t="n">
        <v>394.30915837</v>
      </c>
      <c r="J46" s="20" t="n">
        <v>3.67290776</v>
      </c>
      <c r="K46" s="18" t="n">
        <v>408.01651862</v>
      </c>
      <c r="L46" s="20" t="n">
        <v>4.52748283</v>
      </c>
      <c r="M46" s="18" t="n">
        <v>284.46388749</v>
      </c>
      <c r="N46" s="20" t="n">
        <v>12.06045404</v>
      </c>
      <c r="O46" s="18" t="s">
        <v>182</v>
      </c>
      <c r="P46" s="20" t="s">
        <v>182</v>
      </c>
      <c r="Q46" s="18" t="s">
        <v>182</v>
      </c>
      <c r="R46" s="20" t="s">
        <v>182</v>
      </c>
      <c r="S46" s="18" t="s">
        <v>182</v>
      </c>
      <c r="T46" s="20" t="s">
        <v>182</v>
      </c>
      <c r="U46" s="18" t="n">
        <v>358.69510365</v>
      </c>
      <c r="V46" s="20" t="n">
        <v>3.98099763</v>
      </c>
    </row>
    <row r="47" spans="1:22">
      <c r="A47" s="15" t="s">
        <v>222</v>
      </c>
      <c r="B47" s="17" t="n">
        <v>5928</v>
      </c>
      <c r="C47" s="18">
        <f>(227.0/B47*100)</f>
        <v/>
      </c>
      <c r="D47" s="19" t="n">
        <v>5701</v>
      </c>
      <c r="E47" s="18" t="n">
        <v>394.80120338</v>
      </c>
      <c r="F47" s="20" t="n">
        <v>6.26660261</v>
      </c>
      <c r="G47" s="18" t="n">
        <v>447.83531257</v>
      </c>
      <c r="H47" s="20" t="n">
        <v>6.19738015</v>
      </c>
      <c r="I47" s="18" t="n">
        <v>460.21954904</v>
      </c>
      <c r="J47" s="20" t="n">
        <v>3.80699563</v>
      </c>
      <c r="K47" s="18" t="n">
        <v>466.27823042</v>
      </c>
      <c r="L47" s="20" t="n">
        <v>5.05229645</v>
      </c>
      <c r="M47" s="18" t="n">
        <v>351.05817057</v>
      </c>
      <c r="N47" s="20" t="n">
        <v>12.61946813</v>
      </c>
      <c r="O47" s="18" t="s">
        <v>182</v>
      </c>
      <c r="P47" s="20" t="s">
        <v>182</v>
      </c>
      <c r="Q47" s="18" t="s">
        <v>182</v>
      </c>
      <c r="R47" s="20" t="s">
        <v>182</v>
      </c>
      <c r="S47" s="18" t="s">
        <v>182</v>
      </c>
      <c r="T47" s="20" t="s">
        <v>182</v>
      </c>
      <c r="U47" s="18" t="n">
        <v>389.26349821</v>
      </c>
      <c r="V47" s="20" t="n">
        <v>4.9062656</v>
      </c>
    </row>
    <row r="48" spans="1:22">
      <c r="A48" s="15" t="s">
        <v>223</v>
      </c>
      <c r="B48" s="17" t="n">
        <v>9841</v>
      </c>
      <c r="C48" s="18">
        <f>(19.0/B48*100)</f>
        <v/>
      </c>
      <c r="D48" s="19" t="n">
        <v>9822</v>
      </c>
      <c r="E48" s="18" t="n">
        <v>459.17248369</v>
      </c>
      <c r="F48" s="20" t="n">
        <v>7.48788458</v>
      </c>
      <c r="G48" s="18" t="n">
        <v>504.55699496</v>
      </c>
      <c r="H48" s="20" t="n">
        <v>6.43975755</v>
      </c>
      <c r="I48" s="18" t="n">
        <v>539.44766871</v>
      </c>
      <c r="J48" s="20" t="n">
        <v>4.95753434</v>
      </c>
      <c r="K48" s="18" t="n">
        <v>570.56400906</v>
      </c>
      <c r="L48" s="20" t="n">
        <v>6.14142437</v>
      </c>
      <c r="M48" s="18" t="n">
        <v>379.37826934</v>
      </c>
      <c r="N48" s="20" t="n">
        <v>11.07715242</v>
      </c>
      <c r="O48" s="18" t="s">
        <v>182</v>
      </c>
      <c r="P48" s="20" t="s">
        <v>182</v>
      </c>
      <c r="Q48" s="18" t="s">
        <v>182</v>
      </c>
      <c r="R48" s="20" t="s">
        <v>182</v>
      </c>
      <c r="S48" s="18" t="s">
        <v>182</v>
      </c>
      <c r="T48" s="20" t="s">
        <v>182</v>
      </c>
      <c r="U48" s="18" t="n">
        <v>472.88045636</v>
      </c>
      <c r="V48" s="20" t="n">
        <v>16.83860109</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(1219.0/B50*100)</f>
        <v/>
      </c>
      <c r="D50" s="19" t="n">
        <v>10576</v>
      </c>
      <c r="E50" s="18" t="n">
        <v>356.27828469</v>
      </c>
      <c r="F50" s="20" t="n">
        <v>4.6008663</v>
      </c>
      <c r="G50" s="18" t="n">
        <v>374.84718204</v>
      </c>
      <c r="H50" s="20" t="n">
        <v>4.33165456</v>
      </c>
      <c r="I50" s="18" t="n">
        <v>398.17888485</v>
      </c>
      <c r="J50" s="20" t="n">
        <v>2.5683209</v>
      </c>
      <c r="K50" s="18" t="n">
        <v>413.64924577</v>
      </c>
      <c r="L50" s="20" t="n">
        <v>4.03778463</v>
      </c>
      <c r="M50" s="18" t="n">
        <v>309.38214635</v>
      </c>
      <c r="N50" s="20" t="n">
        <v>11.65830352</v>
      </c>
      <c r="O50" s="18" t="s">
        <v>182</v>
      </c>
      <c r="P50" s="20" t="s">
        <v>182</v>
      </c>
      <c r="Q50" s="18" t="s">
        <v>182</v>
      </c>
      <c r="R50" s="20" t="s">
        <v>182</v>
      </c>
      <c r="S50" s="18" t="s">
        <v>182</v>
      </c>
      <c r="T50" s="20" t="s">
        <v>182</v>
      </c>
      <c r="U50" s="18" t="n">
        <v>367.59963899</v>
      </c>
      <c r="V50" s="20" t="n">
        <v>7.13292865</v>
      </c>
    </row>
    <row r="51" spans="1:22">
      <c r="A51" s="15" t="s">
        <v>226</v>
      </c>
      <c r="B51" s="17" t="n">
        <v>6866</v>
      </c>
      <c r="C51" s="18">
        <f>(116.0/B51*100)</f>
        <v/>
      </c>
      <c r="D51" s="19" t="n">
        <v>6750</v>
      </c>
      <c r="E51" s="18" t="n">
        <v>371.48675227</v>
      </c>
      <c r="F51" s="20" t="n">
        <v>5.9759298</v>
      </c>
      <c r="G51" s="18" t="n">
        <v>395.29896937</v>
      </c>
      <c r="H51" s="20" t="n">
        <v>6.35017923</v>
      </c>
      <c r="I51" s="18" t="n">
        <v>405.43212199</v>
      </c>
      <c r="J51" s="20" t="n">
        <v>2.67392392</v>
      </c>
      <c r="K51" s="18" t="n">
        <v>415.51623705</v>
      </c>
      <c r="L51" s="20" t="n">
        <v>4.03657583</v>
      </c>
      <c r="M51" s="18" t="n">
        <v>338.45012167</v>
      </c>
      <c r="N51" s="20" t="n">
        <v>17.18682088</v>
      </c>
      <c r="O51" s="18" t="s">
        <v>182</v>
      </c>
      <c r="P51" s="20" t="s">
        <v>182</v>
      </c>
      <c r="Q51" s="18" t="n">
        <v>380.5422133</v>
      </c>
      <c r="R51" s="20" t="n">
        <v>4.31283207</v>
      </c>
      <c r="S51" s="18" t="s">
        <v>182</v>
      </c>
      <c r="T51" s="20" t="s">
        <v>182</v>
      </c>
      <c r="U51" s="18" t="n">
        <v>379.67714301</v>
      </c>
      <c r="V51" s="20" t="n">
        <v>5.08251946</v>
      </c>
    </row>
    <row r="52" spans="1:22">
      <c r="A52" s="15" t="s">
        <v>227</v>
      </c>
      <c r="B52" s="17" t="n">
        <v>5809</v>
      </c>
      <c r="C52" s="18">
        <f>(126.0/B52*100)</f>
        <v/>
      </c>
      <c r="D52" s="19" t="n">
        <v>5683</v>
      </c>
      <c r="E52" s="18" t="n">
        <v>414.93274264</v>
      </c>
      <c r="F52" s="20" t="n">
        <v>6.85930783</v>
      </c>
      <c r="G52" s="18" t="n">
        <v>467.78903424</v>
      </c>
      <c r="H52" s="20" t="n">
        <v>4.7188573</v>
      </c>
      <c r="I52" s="18" t="n">
        <v>471.71915906</v>
      </c>
      <c r="J52" s="20" t="n">
        <v>3.01262317</v>
      </c>
      <c r="K52" s="18" t="n">
        <v>466.7421087</v>
      </c>
      <c r="L52" s="20" t="n">
        <v>3.91078138</v>
      </c>
      <c r="M52" s="18" t="n">
        <v>376.4202098</v>
      </c>
      <c r="N52" s="20" t="n">
        <v>22.91895151</v>
      </c>
      <c r="O52" s="18" t="s">
        <v>182</v>
      </c>
      <c r="P52" s="20" t="s">
        <v>182</v>
      </c>
      <c r="Q52" s="18" t="s">
        <v>182</v>
      </c>
      <c r="R52" s="20" t="s">
        <v>182</v>
      </c>
      <c r="S52" s="18" t="s">
        <v>182</v>
      </c>
      <c r="T52" s="20" t="s">
        <v>182</v>
      </c>
      <c r="U52" s="18" t="n">
        <v>396.1557776</v>
      </c>
      <c r="V52" s="20" t="n">
        <v>8.0509582</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(531.0/B54*100)</f>
        <v/>
      </c>
      <c r="D54" s="19" t="n">
        <v>4209</v>
      </c>
      <c r="E54" s="18" t="n">
        <v>300.16438368</v>
      </c>
      <c r="F54" s="20" t="n">
        <v>5.53035056</v>
      </c>
      <c r="G54" s="18" t="n">
        <v>312.25575061</v>
      </c>
      <c r="H54" s="20" t="n">
        <v>6.07927587</v>
      </c>
      <c r="I54" s="18" t="n">
        <v>339.93794566</v>
      </c>
      <c r="J54" s="20" t="n">
        <v>3.94290431</v>
      </c>
      <c r="K54" s="18" t="n">
        <v>353.74800725</v>
      </c>
      <c r="L54" s="20" t="n">
        <v>3.83439003</v>
      </c>
      <c r="M54" s="18" t="n">
        <v>287.6604697</v>
      </c>
      <c r="N54" s="20" t="n">
        <v>9.120625710000001</v>
      </c>
      <c r="O54" s="18" t="s">
        <v>182</v>
      </c>
      <c r="P54" s="20" t="s">
        <v>182</v>
      </c>
      <c r="Q54" s="18" t="s">
        <v>182</v>
      </c>
      <c r="R54" s="20" t="s">
        <v>182</v>
      </c>
      <c r="S54" s="18" t="s">
        <v>182</v>
      </c>
      <c r="T54" s="20" t="s">
        <v>182</v>
      </c>
      <c r="U54" s="18" t="n">
        <v>295.53820452</v>
      </c>
      <c r="V54" s="20" t="n">
        <v>4.74516247</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510.4619514</v>
      </c>
      <c r="F56" s="20" t="n">
        <v>9.79365737</v>
      </c>
      <c r="G56" s="18" t="n">
        <v>530.97572652</v>
      </c>
      <c r="H56" s="20" t="n">
        <v>6.22233458</v>
      </c>
      <c r="I56" s="18" t="n">
        <v>552.28213566</v>
      </c>
      <c r="J56" s="20" t="n">
        <v>3.10114947</v>
      </c>
      <c r="K56" s="18" t="n">
        <v>550.11434397</v>
      </c>
      <c r="L56" s="20" t="n">
        <v>3.7403755</v>
      </c>
      <c r="M56" s="18" t="n">
        <v>469.66514609</v>
      </c>
      <c r="N56" s="20" t="n">
        <v>16.61451933</v>
      </c>
      <c r="O56" s="18" t="s">
        <v>182</v>
      </c>
      <c r="P56" s="20" t="s">
        <v>182</v>
      </c>
      <c r="Q56" s="18" t="s">
        <v>182</v>
      </c>
      <c r="R56" s="20" t="s">
        <v>182</v>
      </c>
      <c r="S56" s="18" t="s">
        <v>182</v>
      </c>
      <c r="T56" s="20" t="s">
        <v>182</v>
      </c>
      <c r="U56" s="18" t="n">
        <v>482.18117736</v>
      </c>
      <c r="V56" s="20" t="n">
        <v>16.01255748</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(273.0/B61*100)</f>
        <v/>
      </c>
      <c r="D61" s="19" t="n">
        <v>6252</v>
      </c>
      <c r="E61" s="18" t="n">
        <v>459.85743142</v>
      </c>
      <c r="F61" s="20" t="n">
        <v>4.24602063</v>
      </c>
      <c r="G61" s="18" t="n">
        <v>480.68842184</v>
      </c>
      <c r="H61" s="20" t="n">
        <v>2.85822661</v>
      </c>
      <c r="I61" s="18" t="n">
        <v>493.05166539</v>
      </c>
      <c r="J61" s="20" t="n">
        <v>2.96751027</v>
      </c>
      <c r="K61" s="18" t="n">
        <v>485.50202668</v>
      </c>
      <c r="L61" s="20" t="n">
        <v>3.80976631</v>
      </c>
      <c r="M61" s="18" t="n">
        <v>412.79041495</v>
      </c>
      <c r="N61" s="20" t="n">
        <v>15.55189954</v>
      </c>
      <c r="O61" s="18" t="s">
        <v>182</v>
      </c>
      <c r="P61" s="20" t="s">
        <v>182</v>
      </c>
      <c r="Q61" s="18" t="s">
        <v>182</v>
      </c>
      <c r="R61" s="20" t="s">
        <v>182</v>
      </c>
      <c r="S61" s="18" t="s">
        <v>182</v>
      </c>
      <c r="T61" s="20" t="s">
        <v>182</v>
      </c>
      <c r="U61" s="18" t="n">
        <v>411.63956224</v>
      </c>
      <c r="V61" s="20" t="n">
        <v>7.28370946</v>
      </c>
    </row>
    <row r="62" spans="1:22">
      <c r="A62" s="15" t="s">
        <v>237</v>
      </c>
      <c r="B62" s="17" t="n">
        <v>4476</v>
      </c>
      <c r="C62" s="18">
        <f>(5.0/B62*100)</f>
        <v/>
      </c>
      <c r="D62" s="19" t="n">
        <v>4471</v>
      </c>
      <c r="E62" s="18" t="n">
        <v>475.20239708</v>
      </c>
      <c r="F62" s="20" t="n">
        <v>10.91092053</v>
      </c>
      <c r="G62" s="18" t="n">
        <v>527.2673829</v>
      </c>
      <c r="H62" s="20" t="n">
        <v>7.26781169</v>
      </c>
      <c r="I62" s="18" t="n">
        <v>543.97142851</v>
      </c>
      <c r="J62" s="20" t="n">
        <v>1.73423123</v>
      </c>
      <c r="K62" s="18" t="n">
        <v>550.48775639</v>
      </c>
      <c r="L62" s="20" t="n">
        <v>2.30230313</v>
      </c>
      <c r="M62" s="18" t="n">
        <v>492.5715519</v>
      </c>
      <c r="N62" s="20" t="n">
        <v>17.55575261</v>
      </c>
      <c r="O62" s="18" t="s">
        <v>182</v>
      </c>
      <c r="P62" s="20" t="s">
        <v>182</v>
      </c>
      <c r="Q62" s="18" t="s">
        <v>182</v>
      </c>
      <c r="R62" s="20" t="s">
        <v>182</v>
      </c>
      <c r="S62" s="18" t="s">
        <v>182</v>
      </c>
      <c r="T62" s="20" t="s">
        <v>182</v>
      </c>
      <c r="U62" s="18" t="n">
        <v>509.05573398</v>
      </c>
      <c r="V62" s="20" t="n">
        <v>17.3766343</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(529.0/B67*100)</f>
        <v/>
      </c>
      <c r="D67" s="19" t="n">
        <v>6442</v>
      </c>
      <c r="E67" s="18" t="n">
        <v>340.43428874</v>
      </c>
      <c r="F67" s="20" t="n">
        <v>5.67880136</v>
      </c>
      <c r="G67" s="18" t="n">
        <v>372.12323053</v>
      </c>
      <c r="H67" s="20" t="n">
        <v>4.97895983</v>
      </c>
      <c r="I67" s="18" t="n">
        <v>400.67829594</v>
      </c>
      <c r="J67" s="20" t="n">
        <v>2.89662657</v>
      </c>
      <c r="K67" s="18" t="n">
        <v>415.92489994</v>
      </c>
      <c r="L67" s="20" t="n">
        <v>4.74551951</v>
      </c>
      <c r="M67" s="18" t="n">
        <v>303.84785217</v>
      </c>
      <c r="N67" s="20" t="n">
        <v>8.663461910000001</v>
      </c>
      <c r="O67" s="18" t="s">
        <v>182</v>
      </c>
      <c r="P67" s="20" t="s">
        <v>182</v>
      </c>
      <c r="Q67" s="18" t="s">
        <v>182</v>
      </c>
      <c r="R67" s="20" t="s">
        <v>182</v>
      </c>
      <c r="S67" s="18" t="s">
        <v>182</v>
      </c>
      <c r="T67" s="20" t="s">
        <v>182</v>
      </c>
      <c r="U67" s="18" t="n">
        <v>333.50019063</v>
      </c>
      <c r="V67" s="20" t="n">
        <v>6.62584147</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467.95613259</v>
      </c>
      <c r="F70" s="20" t="n">
        <v>9.54021796</v>
      </c>
      <c r="G70" s="18" t="n">
        <v>506.08074785</v>
      </c>
      <c r="H70" s="20" t="n">
        <v>3.86696562</v>
      </c>
      <c r="I70" s="18" t="n">
        <v>500.38110246</v>
      </c>
      <c r="J70" s="20" t="n">
        <v>3.23383477</v>
      </c>
      <c r="K70" s="18" t="n">
        <v>497.46055102</v>
      </c>
      <c r="L70" s="20" t="n">
        <v>4.42741378</v>
      </c>
      <c r="M70" s="18" t="n">
        <v>454.95534387</v>
      </c>
      <c r="N70" s="20" t="n">
        <v>16.73197951</v>
      </c>
      <c r="O70" s="18" t="s">
        <v>182</v>
      </c>
      <c r="P70" s="20" t="s">
        <v>182</v>
      </c>
      <c r="Q70" s="18" t="s">
        <v>182</v>
      </c>
      <c r="R70" s="20" t="s">
        <v>182</v>
      </c>
      <c r="S70" s="18" t="s">
        <v>182</v>
      </c>
      <c r="T70" s="20" t="s">
        <v>182</v>
      </c>
      <c r="U70" s="18" t="n">
        <v>429.49642531</v>
      </c>
      <c r="V70" s="20" t="n">
        <v>9.04462786</v>
      </c>
    </row>
    <row r="71" spans="1:22">
      <c r="A71" s="15" t="s">
        <v>246</v>
      </c>
      <c r="B71" s="17" t="n">
        <v>6115</v>
      </c>
      <c r="C71" s="18">
        <f>(124.0/B71*100)</f>
        <v/>
      </c>
      <c r="D71" s="19" t="n">
        <v>5991</v>
      </c>
      <c r="E71" s="18" t="n">
        <v>531.40849479</v>
      </c>
      <c r="F71" s="20" t="n">
        <v>10.71010998</v>
      </c>
      <c r="G71" s="18" t="n">
        <v>565.47578358</v>
      </c>
      <c r="H71" s="20" t="n">
        <v>5.74092292</v>
      </c>
      <c r="I71" s="18" t="n">
        <v>563.5944011</v>
      </c>
      <c r="J71" s="20" t="n">
        <v>1.77706255</v>
      </c>
      <c r="K71" s="18" t="n">
        <v>571.20454827</v>
      </c>
      <c r="L71" s="20" t="n">
        <v>2.86003578</v>
      </c>
      <c r="M71" s="18" t="n">
        <v>478.19921099</v>
      </c>
      <c r="N71" s="20" t="n">
        <v>17.49214051</v>
      </c>
      <c r="O71" s="18" t="s">
        <v>182</v>
      </c>
      <c r="P71" s="20" t="s">
        <v>182</v>
      </c>
      <c r="Q71" s="18" t="s">
        <v>182</v>
      </c>
      <c r="R71" s="20" t="s">
        <v>182</v>
      </c>
      <c r="S71" s="18" t="s">
        <v>182</v>
      </c>
      <c r="T71" s="20" t="s">
        <v>182</v>
      </c>
      <c r="U71" s="18" t="n">
        <v>524.20049012</v>
      </c>
      <c r="V71" s="20" t="n">
        <v>13.82049343</v>
      </c>
    </row>
    <row r="72" spans="1:22">
      <c r="A72" s="15" t="s">
        <v>247</v>
      </c>
      <c r="B72" s="17" t="n">
        <v>7708</v>
      </c>
      <c r="C72" s="18">
        <f>(9.0/B72*100)</f>
        <v/>
      </c>
      <c r="D72" s="19" t="n">
        <v>7699</v>
      </c>
      <c r="E72" s="18" t="n">
        <v>456.27051192</v>
      </c>
      <c r="F72" s="20" t="n">
        <v>9.55711226</v>
      </c>
      <c r="G72" s="18" t="n">
        <v>548.48374689</v>
      </c>
      <c r="H72" s="20" t="n">
        <v>6.43528372</v>
      </c>
      <c r="I72" s="18" t="n">
        <v>542.92634378</v>
      </c>
      <c r="J72" s="20" t="n">
        <v>2.78510761</v>
      </c>
      <c r="K72" s="18" t="n">
        <v>551.04573512</v>
      </c>
      <c r="L72" s="20" t="n">
        <v>4.05437436</v>
      </c>
      <c r="M72" s="18" t="n">
        <v>397.26229727</v>
      </c>
      <c r="N72" s="20" t="n">
        <v>19.0006931</v>
      </c>
      <c r="O72" s="18" t="s">
        <v>182</v>
      </c>
      <c r="P72" s="20" t="s">
        <v>182</v>
      </c>
      <c r="Q72" s="18" t="s">
        <v>182</v>
      </c>
      <c r="R72" s="20" t="s">
        <v>182</v>
      </c>
      <c r="S72" s="18" t="s">
        <v>182</v>
      </c>
      <c r="T72" s="20" t="s">
        <v>182</v>
      </c>
      <c r="U72" s="18" t="n">
        <v>480.19762041</v>
      </c>
      <c r="V72" s="20" t="n">
        <v>26.11767513</v>
      </c>
    </row>
    <row r="73" spans="1:22">
      <c r="A73" s="15" t="s">
        <v>248</v>
      </c>
      <c r="B73" s="17" t="n">
        <v>8249</v>
      </c>
      <c r="C73" s="18">
        <f>(262.0/B73*100)</f>
        <v/>
      </c>
      <c r="D73" s="19" t="n">
        <v>7987</v>
      </c>
      <c r="E73" s="18" t="n">
        <v>379.89782436</v>
      </c>
      <c r="F73" s="20" t="n">
        <v>6.36349903</v>
      </c>
      <c r="G73" s="18" t="n">
        <v>382.24578096</v>
      </c>
      <c r="H73" s="20" t="n">
        <v>5.60523346</v>
      </c>
      <c r="I73" s="18" t="n">
        <v>418.07284526</v>
      </c>
      <c r="J73" s="20" t="n">
        <v>3.13184468</v>
      </c>
      <c r="K73" s="18" t="n">
        <v>441.87462516</v>
      </c>
      <c r="L73" s="20" t="n">
        <v>4.58223873</v>
      </c>
      <c r="M73" s="18" t="n">
        <v>373.56292305</v>
      </c>
      <c r="N73" s="20" t="n">
        <v>8.33863586</v>
      </c>
      <c r="O73" s="18" t="s">
        <v>182</v>
      </c>
      <c r="P73" s="20" t="s">
        <v>182</v>
      </c>
      <c r="Q73" s="18" t="s">
        <v>182</v>
      </c>
      <c r="R73" s="20" t="s">
        <v>182</v>
      </c>
      <c r="S73" s="18" t="s">
        <v>182</v>
      </c>
      <c r="T73" s="20" t="s">
        <v>182</v>
      </c>
      <c r="U73" s="18" t="n">
        <v>360.6364934</v>
      </c>
      <c r="V73" s="20" t="n">
        <v>9.881343210000001</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(314.0/B77*100)</f>
        <v/>
      </c>
      <c r="D77" s="19" t="n">
        <v>5748</v>
      </c>
      <c r="E77" s="18" t="n">
        <v>378.24170138</v>
      </c>
      <c r="F77" s="20" t="n">
        <v>5.7255607</v>
      </c>
      <c r="G77" s="18" t="n">
        <v>402.4923064</v>
      </c>
      <c r="H77" s="20" t="n">
        <v>6.43191085</v>
      </c>
      <c r="I77" s="18" t="n">
        <v>433.42552159</v>
      </c>
      <c r="J77" s="20" t="n">
        <v>3.70127502</v>
      </c>
      <c r="K77" s="18" t="n">
        <v>447.97876011</v>
      </c>
      <c r="L77" s="20" t="n">
        <v>3.66963572</v>
      </c>
      <c r="M77" s="18" t="n">
        <v>351.09429102</v>
      </c>
      <c r="N77" s="20" t="n">
        <v>14.79109672</v>
      </c>
      <c r="O77" s="18" t="s">
        <v>182</v>
      </c>
      <c r="P77" s="20" t="s">
        <v>182</v>
      </c>
      <c r="Q77" s="18" t="s">
        <v>182</v>
      </c>
      <c r="R77" s="20" t="s">
        <v>182</v>
      </c>
      <c r="S77" s="18" t="s">
        <v>182</v>
      </c>
      <c r="T77" s="20" t="s">
        <v>182</v>
      </c>
      <c r="U77" s="18" t="n">
        <v>371.57167449</v>
      </c>
      <c r="V77" s="20" t="n">
        <v>4.13583707</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356</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464.14580529</v>
      </c>
      <c r="F7" s="20" t="n">
        <v>5.76145568</v>
      </c>
      <c r="G7" s="18" t="n">
        <v>506.15459862</v>
      </c>
      <c r="H7" s="20" t="n">
        <v>2.69490822</v>
      </c>
      <c r="I7" s="18" t="n">
        <v>499.28835656</v>
      </c>
      <c r="J7" s="20" t="n">
        <v>2.01764027</v>
      </c>
      <c r="K7" s="18" t="n">
        <v>503.91433152</v>
      </c>
      <c r="L7" s="20" t="n">
        <v>3.74104556</v>
      </c>
      <c r="M7" s="18" t="n">
        <v>388.11866311</v>
      </c>
      <c r="N7" s="20" t="n">
        <v>15.08149247</v>
      </c>
      <c r="O7" s="18" t="s">
        <v>182</v>
      </c>
      <c r="P7" s="20" t="s">
        <v>182</v>
      </c>
      <c r="Q7" s="18" t="s">
        <v>182</v>
      </c>
      <c r="R7" s="20" t="s">
        <v>182</v>
      </c>
      <c r="S7" s="18" t="s">
        <v>182</v>
      </c>
      <c r="T7" s="20" t="s">
        <v>182</v>
      </c>
      <c r="U7" s="18" t="n">
        <v>464.56113285</v>
      </c>
      <c r="V7" s="20" t="n">
        <v>4.68160967</v>
      </c>
    </row>
    <row r="8" spans="1:22">
      <c r="A8" s="15" t="s">
        <v>183</v>
      </c>
      <c r="B8" s="17" t="n">
        <v>7007</v>
      </c>
      <c r="C8" s="18">
        <f>(227.0/B8*100)</f>
        <v/>
      </c>
      <c r="D8" s="19" t="n">
        <v>6780</v>
      </c>
      <c r="E8" s="18" t="n">
        <v>473.41261722</v>
      </c>
      <c r="F8" s="20" t="n">
        <v>5.11806025</v>
      </c>
      <c r="G8" s="18" t="n">
        <v>508.50068923</v>
      </c>
      <c r="H8" s="20" t="n">
        <v>3.36416191</v>
      </c>
      <c r="I8" s="18" t="n">
        <v>510.19231134</v>
      </c>
      <c r="J8" s="20" t="n">
        <v>3.55493174</v>
      </c>
      <c r="K8" s="18" t="n">
        <v>499.30251299</v>
      </c>
      <c r="L8" s="20" t="n">
        <v>4.0038932</v>
      </c>
      <c r="M8" s="18" t="n">
        <v>431.33135579</v>
      </c>
      <c r="N8" s="20" t="n">
        <v>28.63360248</v>
      </c>
      <c r="O8" s="18" t="s">
        <v>182</v>
      </c>
      <c r="P8" s="20" t="s">
        <v>182</v>
      </c>
      <c r="Q8" s="18" t="n">
        <v>301.63126691</v>
      </c>
      <c r="R8" s="20" t="n">
        <v>25.14921031</v>
      </c>
      <c r="S8" s="18" t="s">
        <v>182</v>
      </c>
      <c r="T8" s="20" t="s">
        <v>182</v>
      </c>
      <c r="U8" s="18" t="n">
        <v>430.43898548</v>
      </c>
      <c r="V8" s="20" t="n">
        <v>7.64817856</v>
      </c>
    </row>
    <row r="9" spans="1:22">
      <c r="A9" s="15" t="s">
        <v>184</v>
      </c>
      <c r="B9" s="17" t="n">
        <v>9651</v>
      </c>
      <c r="C9" s="18">
        <f>(627.0/B9*100)</f>
        <v/>
      </c>
      <c r="D9" s="19" t="n">
        <v>9024</v>
      </c>
      <c r="E9" s="18" t="n">
        <v>496.53885191</v>
      </c>
      <c r="F9" s="20" t="n">
        <v>5.56425551</v>
      </c>
      <c r="G9" s="18" t="n">
        <v>527.81593148</v>
      </c>
      <c r="H9" s="20" t="n">
        <v>3.76615225</v>
      </c>
      <c r="I9" s="18" t="n">
        <v>524.44980752</v>
      </c>
      <c r="J9" s="20" t="n">
        <v>2.4384384</v>
      </c>
      <c r="K9" s="18" t="n">
        <v>506.65733696</v>
      </c>
      <c r="L9" s="20" t="n">
        <v>3.30471825</v>
      </c>
      <c r="M9" s="18" t="n">
        <v>434.12804464</v>
      </c>
      <c r="N9" s="20" t="n">
        <v>42.04427122</v>
      </c>
      <c r="O9" s="18" t="s">
        <v>182</v>
      </c>
      <c r="P9" s="20" t="s">
        <v>182</v>
      </c>
      <c r="Q9" s="18" t="n">
        <v>357.98454354</v>
      </c>
      <c r="R9" s="20" t="n">
        <v>11.51846445</v>
      </c>
      <c r="S9" s="18" t="s">
        <v>182</v>
      </c>
      <c r="T9" s="20" t="s">
        <v>182</v>
      </c>
      <c r="U9" s="18" t="n">
        <v>433.04139654</v>
      </c>
      <c r="V9" s="20" t="n">
        <v>5.3275573</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(154.0/B11*100)</f>
        <v/>
      </c>
      <c r="D11" s="19" t="n">
        <v>6899</v>
      </c>
      <c r="E11" s="18" t="n">
        <v>392.64834547</v>
      </c>
      <c r="F11" s="20" t="n">
        <v>5.83325461</v>
      </c>
      <c r="G11" s="18" t="n">
        <v>433.1057732</v>
      </c>
      <c r="H11" s="20" t="n">
        <v>3.70622717</v>
      </c>
      <c r="I11" s="18" t="n">
        <v>427.5047866</v>
      </c>
      <c r="J11" s="20" t="n">
        <v>2.99354223</v>
      </c>
      <c r="K11" s="18" t="n">
        <v>433.99212055</v>
      </c>
      <c r="L11" s="20" t="n">
        <v>4.04996355</v>
      </c>
      <c r="M11" s="18" t="n">
        <v>327.62067624</v>
      </c>
      <c r="N11" s="20" t="n">
        <v>23.85874784</v>
      </c>
      <c r="O11" s="18" t="s">
        <v>182</v>
      </c>
      <c r="P11" s="20" t="s">
        <v>182</v>
      </c>
      <c r="Q11" s="18" t="s">
        <v>182</v>
      </c>
      <c r="R11" s="20" t="s">
        <v>182</v>
      </c>
      <c r="S11" s="18" t="s">
        <v>182</v>
      </c>
      <c r="T11" s="20" t="s">
        <v>182</v>
      </c>
      <c r="U11" s="18" t="n">
        <v>389.09029568</v>
      </c>
      <c r="V11" s="20" t="n">
        <v>6.22191717</v>
      </c>
    </row>
    <row r="12" spans="1:22">
      <c r="A12" s="15" t="s">
        <v>187</v>
      </c>
      <c r="B12" s="17" t="n">
        <v>6894</v>
      </c>
      <c r="C12" s="18">
        <f>(128.0/B12*100)</f>
        <v/>
      </c>
      <c r="D12" s="19" t="n">
        <v>6766</v>
      </c>
      <c r="E12" s="18" t="n">
        <v>484.36331404</v>
      </c>
      <c r="F12" s="20" t="n">
        <v>4.73741292</v>
      </c>
      <c r="G12" s="18" t="n">
        <v>505.81399501</v>
      </c>
      <c r="H12" s="20" t="n">
        <v>2.82292223</v>
      </c>
      <c r="I12" s="18" t="n">
        <v>501.77987436</v>
      </c>
      <c r="J12" s="20" t="n">
        <v>2.63162077</v>
      </c>
      <c r="K12" s="18" t="n">
        <v>499.26018013</v>
      </c>
      <c r="L12" s="20" t="n">
        <v>4.31147456</v>
      </c>
      <c r="M12" s="18" t="n">
        <v>428.30653466</v>
      </c>
      <c r="N12" s="20" t="n">
        <v>25.45177241</v>
      </c>
      <c r="O12" s="18" t="s">
        <v>182</v>
      </c>
      <c r="P12" s="20" t="s">
        <v>182</v>
      </c>
      <c r="Q12" s="18" t="n">
        <v>340.98506961</v>
      </c>
      <c r="R12" s="20" t="n">
        <v>12.52444664</v>
      </c>
      <c r="S12" s="18" t="s">
        <v>182</v>
      </c>
      <c r="T12" s="20" t="s">
        <v>182</v>
      </c>
      <c r="U12" s="18" t="n">
        <v>423.46295505</v>
      </c>
      <c r="V12" s="20" t="n">
        <v>6.78211569</v>
      </c>
    </row>
    <row r="13" spans="1:22">
      <c r="A13" s="15" t="s">
        <v>188</v>
      </c>
      <c r="B13" s="17" t="n">
        <v>7161</v>
      </c>
      <c r="C13" s="18">
        <f>(353.0/B13*100)</f>
        <v/>
      </c>
      <c r="D13" s="19" t="n">
        <v>6808</v>
      </c>
      <c r="E13" s="18" t="n">
        <v>511.305921</v>
      </c>
      <c r="F13" s="20" t="n">
        <v>5.13272314</v>
      </c>
      <c r="G13" s="18" t="n">
        <v>525.39545462</v>
      </c>
      <c r="H13" s="20" t="n">
        <v>3.03660161</v>
      </c>
      <c r="I13" s="18" t="n">
        <v>520.49898823</v>
      </c>
      <c r="J13" s="20" t="n">
        <v>2.38503065</v>
      </c>
      <c r="K13" s="18" t="n">
        <v>518.66118012</v>
      </c>
      <c r="L13" s="20" t="n">
        <v>3.29219926</v>
      </c>
      <c r="M13" s="18" t="n">
        <v>403.46505939</v>
      </c>
      <c r="N13" s="20" t="n">
        <v>16.7949963</v>
      </c>
      <c r="O13" s="18" t="s">
        <v>182</v>
      </c>
      <c r="P13" s="20" t="s">
        <v>182</v>
      </c>
      <c r="Q13" s="18" t="n">
        <v>447.51533769</v>
      </c>
      <c r="R13" s="20" t="n">
        <v>5.97365007</v>
      </c>
      <c r="S13" s="18" t="s">
        <v>182</v>
      </c>
      <c r="T13" s="20" t="s">
        <v>182</v>
      </c>
      <c r="U13" s="18" t="n">
        <v>438.10331475</v>
      </c>
      <c r="V13" s="20" t="n">
        <v>5.24994146</v>
      </c>
    </row>
    <row r="14" spans="1:22">
      <c r="A14" s="15" t="s">
        <v>189</v>
      </c>
      <c r="B14" s="17" t="n">
        <v>5587</v>
      </c>
      <c r="C14" s="18">
        <f>(204.0/B14*100)</f>
        <v/>
      </c>
      <c r="D14" s="19" t="n">
        <v>5383</v>
      </c>
      <c r="E14" s="18" t="n">
        <v>488.78120028</v>
      </c>
      <c r="F14" s="20" t="n">
        <v>6.02146633</v>
      </c>
      <c r="G14" s="18" t="n">
        <v>520.39899128</v>
      </c>
      <c r="H14" s="20" t="n">
        <v>3.72701763</v>
      </c>
      <c r="I14" s="18" t="n">
        <v>526.3194964100001</v>
      </c>
      <c r="J14" s="20" t="n">
        <v>2.37669839</v>
      </c>
      <c r="K14" s="18" t="n">
        <v>521.39330604</v>
      </c>
      <c r="L14" s="20" t="n">
        <v>3.43998557</v>
      </c>
      <c r="M14" s="18" t="n">
        <v>422.7798821</v>
      </c>
      <c r="N14" s="20" t="n">
        <v>14.90176457</v>
      </c>
      <c r="O14" s="18" t="s">
        <v>182</v>
      </c>
      <c r="P14" s="20" t="s">
        <v>182</v>
      </c>
      <c r="Q14" s="18" t="s">
        <v>182</v>
      </c>
      <c r="R14" s="20" t="s">
        <v>182</v>
      </c>
      <c r="S14" s="18" t="s">
        <v>182</v>
      </c>
      <c r="T14" s="20" t="s">
        <v>182</v>
      </c>
      <c r="U14" s="18" t="n">
        <v>470.32574607</v>
      </c>
      <c r="V14" s="20" t="n">
        <v>8.524055690000001</v>
      </c>
    </row>
    <row r="15" spans="1:22">
      <c r="A15" s="15" t="s">
        <v>190</v>
      </c>
      <c r="B15" s="17" t="n">
        <v>5882</v>
      </c>
      <c r="C15" s="18">
        <f>(180.0/B15*100)</f>
        <v/>
      </c>
      <c r="D15" s="19" t="n">
        <v>5702</v>
      </c>
      <c r="E15" s="18" t="n">
        <v>483.15913102</v>
      </c>
      <c r="F15" s="20" t="n">
        <v>6.81478936</v>
      </c>
      <c r="G15" s="18" t="n">
        <v>522.93374016</v>
      </c>
      <c r="H15" s="20" t="n">
        <v>2.91046553</v>
      </c>
      <c r="I15" s="18" t="n">
        <v>518.32218306</v>
      </c>
      <c r="J15" s="20" t="n">
        <v>2.37424555</v>
      </c>
      <c r="K15" s="18" t="n">
        <v>508.494357</v>
      </c>
      <c r="L15" s="20" t="n">
        <v>4.22974805</v>
      </c>
      <c r="M15" s="18" t="n">
        <v>390.64671061</v>
      </c>
      <c r="N15" s="20" t="n">
        <v>25.21597104</v>
      </c>
      <c r="O15" s="18" t="s">
        <v>182</v>
      </c>
      <c r="P15" s="20" t="s">
        <v>182</v>
      </c>
      <c r="Q15" s="18" t="n">
        <v>368.85220715</v>
      </c>
      <c r="R15" s="20" t="n">
        <v>14.5875493</v>
      </c>
      <c r="S15" s="18" t="s">
        <v>182</v>
      </c>
      <c r="T15" s="20" t="s">
        <v>182</v>
      </c>
      <c r="U15" s="18" t="n">
        <v>465.11189861</v>
      </c>
      <c r="V15" s="20" t="n">
        <v>6.56617118</v>
      </c>
    </row>
    <row r="16" spans="1:22">
      <c r="A16" s="15" t="s">
        <v>191</v>
      </c>
      <c r="B16" s="17" t="n">
        <v>6108</v>
      </c>
      <c r="C16" s="18">
        <f>(276.0/B16*100)</f>
        <v/>
      </c>
      <c r="D16" s="19" t="n">
        <v>5832</v>
      </c>
      <c r="E16" s="18" t="n">
        <v>490.68230075</v>
      </c>
      <c r="F16" s="20" t="n">
        <v>6.84120779</v>
      </c>
      <c r="G16" s="18" t="n">
        <v>524.30214945</v>
      </c>
      <c r="H16" s="20" t="n">
        <v>3.20483945</v>
      </c>
      <c r="I16" s="18" t="n">
        <v>503.00281909</v>
      </c>
      <c r="J16" s="20" t="n">
        <v>2.57982217</v>
      </c>
      <c r="K16" s="18" t="n">
        <v>491.64892023</v>
      </c>
      <c r="L16" s="20" t="n">
        <v>3.27451795</v>
      </c>
      <c r="M16" s="18" t="n">
        <v>357.17090442</v>
      </c>
      <c r="N16" s="20" t="n">
        <v>17.03892866</v>
      </c>
      <c r="O16" s="18" t="s">
        <v>182</v>
      </c>
      <c r="P16" s="20" t="s">
        <v>182</v>
      </c>
      <c r="Q16" s="18" t="s">
        <v>182</v>
      </c>
      <c r="R16" s="20" t="s">
        <v>182</v>
      </c>
      <c r="S16" s="18" t="s">
        <v>182</v>
      </c>
      <c r="T16" s="20" t="s">
        <v>182</v>
      </c>
      <c r="U16" s="18" t="n">
        <v>409.58539363</v>
      </c>
      <c r="V16" s="20" t="n">
        <v>6.50800065</v>
      </c>
    </row>
    <row r="17" spans="1:22">
      <c r="A17" s="15" t="s">
        <v>192</v>
      </c>
      <c r="B17" s="17" t="n">
        <v>6504</v>
      </c>
      <c r="C17" s="18">
        <f>(824.0/B17*100)</f>
        <v/>
      </c>
      <c r="D17" s="19" t="n">
        <v>5680</v>
      </c>
      <c r="E17" s="18" t="n">
        <v>481.72232468</v>
      </c>
      <c r="F17" s="20" t="n">
        <v>6.33209477</v>
      </c>
      <c r="G17" s="18" t="n">
        <v>516.61877883</v>
      </c>
      <c r="H17" s="20" t="n">
        <v>3.87147566</v>
      </c>
      <c r="I17" s="18" t="n">
        <v>520.59626255</v>
      </c>
      <c r="J17" s="20" t="n">
        <v>3.22254689</v>
      </c>
      <c r="K17" s="18" t="n">
        <v>518.39712875</v>
      </c>
      <c r="L17" s="20" t="n">
        <v>3.62875213</v>
      </c>
      <c r="M17" s="18" t="s">
        <v>182</v>
      </c>
      <c r="N17" s="20" t="s">
        <v>182</v>
      </c>
      <c r="O17" s="18" t="s">
        <v>182</v>
      </c>
      <c r="P17" s="20" t="s">
        <v>182</v>
      </c>
      <c r="Q17" s="18" t="n">
        <v>362.96139732</v>
      </c>
      <c r="R17" s="20" t="n">
        <v>12.64520278</v>
      </c>
      <c r="S17" s="18" t="s">
        <v>182</v>
      </c>
      <c r="T17" s="20" t="s">
        <v>182</v>
      </c>
      <c r="U17" s="18" t="n">
        <v>444.73316091</v>
      </c>
      <c r="V17" s="20" t="n">
        <v>7.92728877</v>
      </c>
    </row>
    <row r="18" spans="1:22">
      <c r="A18" s="15" t="s">
        <v>193</v>
      </c>
      <c r="B18" s="17" t="n">
        <v>5532</v>
      </c>
      <c r="C18" s="18">
        <f>(40.0/B18*100)</f>
        <v/>
      </c>
      <c r="D18" s="19" t="n">
        <v>5492</v>
      </c>
      <c r="E18" s="18" t="n">
        <v>432.25152644</v>
      </c>
      <c r="F18" s="20" t="n">
        <v>7.05209302</v>
      </c>
      <c r="G18" s="18" t="n">
        <v>456.8887073</v>
      </c>
      <c r="H18" s="20" t="n">
        <v>4.42902437</v>
      </c>
      <c r="I18" s="18" t="n">
        <v>465.6548743</v>
      </c>
      <c r="J18" s="20" t="n">
        <v>3.82383619</v>
      </c>
      <c r="K18" s="18" t="n">
        <v>453.04987743</v>
      </c>
      <c r="L18" s="20" t="n">
        <v>5.07981173</v>
      </c>
      <c r="M18" s="18" t="n">
        <v>358.73236946</v>
      </c>
      <c r="N18" s="20" t="n">
        <v>16.39771243</v>
      </c>
      <c r="O18" s="18" t="s">
        <v>182</v>
      </c>
      <c r="P18" s="20" t="s">
        <v>182</v>
      </c>
      <c r="Q18" s="18" t="s">
        <v>182</v>
      </c>
      <c r="R18" s="20" t="s">
        <v>182</v>
      </c>
      <c r="S18" s="18" t="s">
        <v>182</v>
      </c>
      <c r="T18" s="20" t="s">
        <v>182</v>
      </c>
      <c r="U18" s="18" t="n">
        <v>402.96176944</v>
      </c>
      <c r="V18" s="20" t="n">
        <v>7.99352817</v>
      </c>
    </row>
    <row r="19" spans="1:22">
      <c r="A19" s="15" t="s">
        <v>194</v>
      </c>
      <c r="B19" s="17" t="n">
        <v>5658</v>
      </c>
      <c r="C19" s="18">
        <f>(225.0/B19*100)</f>
        <v/>
      </c>
      <c r="D19" s="19" t="n">
        <v>5433</v>
      </c>
      <c r="E19" s="18" t="n">
        <v>503.8796594</v>
      </c>
      <c r="F19" s="20" t="n">
        <v>4.42183995</v>
      </c>
      <c r="G19" s="18" t="n">
        <v>494.55204942</v>
      </c>
      <c r="H19" s="20" t="n">
        <v>3.16959189</v>
      </c>
      <c r="I19" s="18" t="n">
        <v>463.0313283</v>
      </c>
      <c r="J19" s="20" t="n">
        <v>3.19866271</v>
      </c>
      <c r="K19" s="18" t="n">
        <v>456.29139875</v>
      </c>
      <c r="L19" s="20" t="n">
        <v>5.45813088</v>
      </c>
      <c r="M19" s="18" t="n">
        <v>385.76858232</v>
      </c>
      <c r="N19" s="20" t="n">
        <v>18.33358349</v>
      </c>
      <c r="O19" s="18" t="s">
        <v>182</v>
      </c>
      <c r="P19" s="20" t="s">
        <v>182</v>
      </c>
      <c r="Q19" s="18" t="s">
        <v>182</v>
      </c>
      <c r="R19" s="20" t="s">
        <v>182</v>
      </c>
      <c r="S19" s="18" t="s">
        <v>182</v>
      </c>
      <c r="T19" s="20" t="s">
        <v>182</v>
      </c>
      <c r="U19" s="18" t="n">
        <v>404.10651336</v>
      </c>
      <c r="V19" s="20" t="n">
        <v>7.11302666</v>
      </c>
    </row>
    <row r="20" spans="1:22">
      <c r="A20" s="15" t="s">
        <v>195</v>
      </c>
      <c r="B20" s="17" t="n">
        <v>3371</v>
      </c>
      <c r="C20" s="18">
        <f>(81.0/B20*100)</f>
        <v/>
      </c>
      <c r="D20" s="19" t="n">
        <v>3290</v>
      </c>
      <c r="E20" s="18" t="n">
        <v>451.45350326</v>
      </c>
      <c r="F20" s="20" t="n">
        <v>7.87432668</v>
      </c>
      <c r="G20" s="18" t="n">
        <v>494.04152479</v>
      </c>
      <c r="H20" s="20" t="n">
        <v>3.79335881</v>
      </c>
      <c r="I20" s="18" t="n">
        <v>496.28458837</v>
      </c>
      <c r="J20" s="20" t="n">
        <v>2.46446332</v>
      </c>
      <c r="K20" s="18" t="n">
        <v>491.9588504</v>
      </c>
      <c r="L20" s="20" t="n">
        <v>4.80332333</v>
      </c>
      <c r="M20" s="18" t="s">
        <v>182</v>
      </c>
      <c r="N20" s="20" t="s">
        <v>182</v>
      </c>
      <c r="O20" s="18" t="s">
        <v>182</v>
      </c>
      <c r="P20" s="20" t="s">
        <v>182</v>
      </c>
      <c r="Q20" s="18" t="s">
        <v>182</v>
      </c>
      <c r="R20" s="20" t="s">
        <v>182</v>
      </c>
      <c r="S20" s="18" t="s">
        <v>182</v>
      </c>
      <c r="T20" s="20" t="s">
        <v>182</v>
      </c>
      <c r="U20" s="18" t="n">
        <v>440.20510621</v>
      </c>
      <c r="V20" s="20" t="n">
        <v>7.72385846</v>
      </c>
    </row>
    <row r="21" spans="1:22">
      <c r="A21" s="15" t="s">
        <v>196</v>
      </c>
      <c r="B21" s="17" t="n">
        <v>5741</v>
      </c>
      <c r="C21" s="18">
        <f>(102.0/B21*100)</f>
        <v/>
      </c>
      <c r="D21" s="19" t="n">
        <v>5639</v>
      </c>
      <c r="E21" s="18" t="n">
        <v>448.67099558</v>
      </c>
      <c r="F21" s="20" t="n">
        <v>10.92123001</v>
      </c>
      <c r="G21" s="18" t="n">
        <v>503.63852984</v>
      </c>
      <c r="H21" s="20" t="n">
        <v>3.11122902</v>
      </c>
      <c r="I21" s="18" t="n">
        <v>509.08429893</v>
      </c>
      <c r="J21" s="20" t="n">
        <v>2.13186468</v>
      </c>
      <c r="K21" s="18" t="n">
        <v>503.83771743</v>
      </c>
      <c r="L21" s="20" t="n">
        <v>3.0260469</v>
      </c>
      <c r="M21" s="18" t="n">
        <v>424.8487347</v>
      </c>
      <c r="N21" s="20" t="n">
        <v>29.04056888</v>
      </c>
      <c r="O21" s="18" t="s">
        <v>182</v>
      </c>
      <c r="P21" s="20" t="s">
        <v>182</v>
      </c>
      <c r="Q21" s="18" t="s">
        <v>182</v>
      </c>
      <c r="R21" s="20" t="s">
        <v>182</v>
      </c>
      <c r="S21" s="18" t="s">
        <v>182</v>
      </c>
      <c r="T21" s="20" t="s">
        <v>182</v>
      </c>
      <c r="U21" s="18" t="n">
        <v>459.1914874</v>
      </c>
      <c r="V21" s="20" t="n">
        <v>7.90158181</v>
      </c>
    </row>
    <row r="22" spans="1:22">
      <c r="A22" s="15" t="s">
        <v>197</v>
      </c>
      <c r="B22" s="17" t="n">
        <v>6598</v>
      </c>
      <c r="C22" s="18">
        <f>(105.0/B22*100)</f>
        <v/>
      </c>
      <c r="D22" s="19" t="n">
        <v>6493</v>
      </c>
      <c r="E22" s="18" t="n">
        <v>478.04405286</v>
      </c>
      <c r="F22" s="20" t="n">
        <v>7.87536951</v>
      </c>
      <c r="G22" s="18" t="n">
        <v>499.78180609</v>
      </c>
      <c r="H22" s="20" t="n">
        <v>4.90231818</v>
      </c>
      <c r="I22" s="18" t="n">
        <v>475.20053444</v>
      </c>
      <c r="J22" s="20" t="n">
        <v>4.45212051</v>
      </c>
      <c r="K22" s="18" t="n">
        <v>462.62159728</v>
      </c>
      <c r="L22" s="20" t="n">
        <v>4.84182515</v>
      </c>
      <c r="M22" s="18" t="n">
        <v>353.48150344</v>
      </c>
      <c r="N22" s="20" t="n">
        <v>10.04320883</v>
      </c>
      <c r="O22" s="18" t="s">
        <v>182</v>
      </c>
      <c r="P22" s="20" t="s">
        <v>182</v>
      </c>
      <c r="Q22" s="18" t="n">
        <v>465.3184081</v>
      </c>
      <c r="R22" s="20" t="n">
        <v>9.52311205</v>
      </c>
      <c r="S22" s="18" t="s">
        <v>182</v>
      </c>
      <c r="T22" s="20" t="s">
        <v>182</v>
      </c>
      <c r="U22" s="18" t="n">
        <v>394.05000098</v>
      </c>
      <c r="V22" s="20" t="n">
        <v>7.89901368</v>
      </c>
    </row>
    <row r="23" spans="1:22">
      <c r="A23" s="15" t="s">
        <v>198</v>
      </c>
      <c r="B23" s="17" t="n">
        <v>11583</v>
      </c>
      <c r="C23" s="18">
        <f>(549.0/B23*100)</f>
        <v/>
      </c>
      <c r="D23" s="19" t="n">
        <v>11034</v>
      </c>
      <c r="E23" s="18" t="n">
        <v>460.01439654</v>
      </c>
      <c r="F23" s="20" t="n">
        <v>7.1892544</v>
      </c>
      <c r="G23" s="18" t="n">
        <v>501.43576796</v>
      </c>
      <c r="H23" s="20" t="n">
        <v>3.7070537</v>
      </c>
      <c r="I23" s="18" t="n">
        <v>498.63354513</v>
      </c>
      <c r="J23" s="20" t="n">
        <v>3.33062966</v>
      </c>
      <c r="K23" s="18" t="n">
        <v>494.22965407</v>
      </c>
      <c r="L23" s="20" t="n">
        <v>4.98654149</v>
      </c>
      <c r="M23" s="18" t="n">
        <v>458.71026959</v>
      </c>
      <c r="N23" s="20" t="n">
        <v>19.55759787</v>
      </c>
      <c r="O23" s="18" t="s">
        <v>182</v>
      </c>
      <c r="P23" s="20" t="s">
        <v>182</v>
      </c>
      <c r="Q23" s="18" t="s">
        <v>182</v>
      </c>
      <c r="R23" s="20" t="s">
        <v>182</v>
      </c>
      <c r="S23" s="18" t="s">
        <v>182</v>
      </c>
      <c r="T23" s="20" t="s">
        <v>182</v>
      </c>
      <c r="U23" s="18" t="n">
        <v>438.90382294</v>
      </c>
      <c r="V23" s="20" t="n">
        <v>4.95980531</v>
      </c>
    </row>
    <row r="24" spans="1:22">
      <c r="A24" s="15" t="s">
        <v>199</v>
      </c>
      <c r="B24" s="17" t="n">
        <v>6647</v>
      </c>
      <c r="C24" s="18">
        <f>(28.0/B24*100)</f>
        <v/>
      </c>
      <c r="D24" s="19" t="n">
        <v>6619</v>
      </c>
      <c r="E24" s="18" t="n">
        <v>516.66137895</v>
      </c>
      <c r="F24" s="20" t="n">
        <v>4.12009653</v>
      </c>
      <c r="G24" s="18" t="n">
        <v>545.86846742</v>
      </c>
      <c r="H24" s="20" t="n">
        <v>3.35965735</v>
      </c>
      <c r="I24" s="18" t="n">
        <v>541.66455664</v>
      </c>
      <c r="J24" s="20" t="n">
        <v>3.8576003</v>
      </c>
      <c r="K24" s="18" t="n">
        <v>532.23708751</v>
      </c>
      <c r="L24" s="20" t="n">
        <v>4.62282591</v>
      </c>
      <c r="M24" s="18" t="n">
        <v>437.355754</v>
      </c>
      <c r="N24" s="20" t="n">
        <v>17.09724105</v>
      </c>
      <c r="O24" s="18" t="s">
        <v>182</v>
      </c>
      <c r="P24" s="20" t="s">
        <v>182</v>
      </c>
      <c r="Q24" s="18" t="s">
        <v>182</v>
      </c>
      <c r="R24" s="20" t="s">
        <v>182</v>
      </c>
      <c r="S24" s="18" t="s">
        <v>182</v>
      </c>
      <c r="T24" s="20" t="s">
        <v>182</v>
      </c>
      <c r="U24" s="18" t="n">
        <v>455.59645327</v>
      </c>
      <c r="V24" s="20" t="n">
        <v>13.09809192</v>
      </c>
    </row>
    <row r="25" spans="1:22">
      <c r="A25" s="15" t="s">
        <v>200</v>
      </c>
      <c r="B25" s="17" t="n">
        <v>5581</v>
      </c>
      <c r="C25" s="18">
        <f>(28.0/B25*100)</f>
        <v/>
      </c>
      <c r="D25" s="19" t="n">
        <v>5553</v>
      </c>
      <c r="E25" s="18" t="n">
        <v>491.75406743</v>
      </c>
      <c r="F25" s="20" t="n">
        <v>6.68185305</v>
      </c>
      <c r="G25" s="18" t="n">
        <v>525.0740792300001</v>
      </c>
      <c r="H25" s="20" t="n">
        <v>4.29232205</v>
      </c>
      <c r="I25" s="18" t="n">
        <v>530.2557993</v>
      </c>
      <c r="J25" s="20" t="n">
        <v>3.64071273</v>
      </c>
      <c r="K25" s="18" t="n">
        <v>534.79729034</v>
      </c>
      <c r="L25" s="20" t="n">
        <v>6.65981256</v>
      </c>
      <c r="M25" s="18" t="n">
        <v>392.05635972</v>
      </c>
      <c r="N25" s="20" t="n">
        <v>35.90323828</v>
      </c>
      <c r="O25" s="18" t="s">
        <v>182</v>
      </c>
      <c r="P25" s="20" t="s">
        <v>182</v>
      </c>
      <c r="Q25" s="18" t="s">
        <v>182</v>
      </c>
      <c r="R25" s="20" t="s">
        <v>182</v>
      </c>
      <c r="S25" s="18" t="s">
        <v>182</v>
      </c>
      <c r="T25" s="20" t="s">
        <v>182</v>
      </c>
      <c r="U25" s="18" t="n">
        <v>478.01736086</v>
      </c>
      <c r="V25" s="20" t="n">
        <v>20.90284589</v>
      </c>
    </row>
    <row r="26" spans="1:22">
      <c r="A26" s="15" t="s">
        <v>201</v>
      </c>
      <c r="B26" s="17" t="n">
        <v>4869</v>
      </c>
      <c r="C26" s="18">
        <f>(113.0/B26*100)</f>
        <v/>
      </c>
      <c r="D26" s="19" t="n">
        <v>4756</v>
      </c>
      <c r="E26" s="18" t="n">
        <v>453.81609316</v>
      </c>
      <c r="F26" s="20" t="n">
        <v>6.69794677</v>
      </c>
      <c r="G26" s="18" t="n">
        <v>479.20432409</v>
      </c>
      <c r="H26" s="20" t="n">
        <v>4.03920499</v>
      </c>
      <c r="I26" s="18" t="n">
        <v>486.91997622</v>
      </c>
      <c r="J26" s="20" t="n">
        <v>2.20248756</v>
      </c>
      <c r="K26" s="18" t="n">
        <v>493.81622987</v>
      </c>
      <c r="L26" s="20" t="n">
        <v>3.81227023</v>
      </c>
      <c r="M26" s="18" t="s">
        <v>182</v>
      </c>
      <c r="N26" s="20" t="s">
        <v>182</v>
      </c>
      <c r="O26" s="18" t="s">
        <v>182</v>
      </c>
      <c r="P26" s="20" t="s">
        <v>182</v>
      </c>
      <c r="Q26" s="18" t="s">
        <v>182</v>
      </c>
      <c r="R26" s="20" t="s">
        <v>182</v>
      </c>
      <c r="S26" s="18" t="s">
        <v>182</v>
      </c>
      <c r="T26" s="20" t="s">
        <v>182</v>
      </c>
      <c r="U26" s="18" t="n">
        <v>436.67787326</v>
      </c>
      <c r="V26" s="20" t="n">
        <v>10.06158499</v>
      </c>
    </row>
    <row r="27" spans="1:22">
      <c r="A27" s="15" t="s">
        <v>202</v>
      </c>
      <c r="B27" s="17" t="n">
        <v>5299</v>
      </c>
      <c r="C27" s="18">
        <f>(225.0/B27*100)</f>
        <v/>
      </c>
      <c r="D27" s="19" t="n">
        <v>5074</v>
      </c>
      <c r="E27" s="18" t="n">
        <v>468.53125162</v>
      </c>
      <c r="F27" s="20" t="n">
        <v>4.98720362</v>
      </c>
      <c r="G27" s="18" t="n">
        <v>500.47155721</v>
      </c>
      <c r="H27" s="20" t="n">
        <v>2.83127735</v>
      </c>
      <c r="I27" s="18" t="n">
        <v>502.01942469</v>
      </c>
      <c r="J27" s="20" t="n">
        <v>2.5080149</v>
      </c>
      <c r="K27" s="18" t="n">
        <v>486.20190777</v>
      </c>
      <c r="L27" s="20" t="n">
        <v>2.84267937</v>
      </c>
      <c r="M27" s="18" t="n">
        <v>433.74807221</v>
      </c>
      <c r="N27" s="20" t="n">
        <v>14.3856779</v>
      </c>
      <c r="O27" s="18" t="s">
        <v>182</v>
      </c>
      <c r="P27" s="20" t="s">
        <v>182</v>
      </c>
      <c r="Q27" s="18" t="s">
        <v>182</v>
      </c>
      <c r="R27" s="20" t="s">
        <v>182</v>
      </c>
      <c r="S27" s="18" t="s">
        <v>182</v>
      </c>
      <c r="T27" s="20" t="s">
        <v>182</v>
      </c>
      <c r="U27" s="18" t="n">
        <v>426.40766327</v>
      </c>
      <c r="V27" s="20" t="n">
        <v>4.0870183</v>
      </c>
    </row>
    <row r="28" spans="1:22">
      <c r="A28" s="15" t="s">
        <v>203</v>
      </c>
      <c r="B28" s="17" t="n">
        <v>7568</v>
      </c>
      <c r="C28" s="18">
        <f>(150.0/B28*100)</f>
        <v/>
      </c>
      <c r="D28" s="19" t="n">
        <v>7418</v>
      </c>
      <c r="E28" s="18" t="n">
        <v>379.51303314</v>
      </c>
      <c r="F28" s="20" t="n">
        <v>3.9632611</v>
      </c>
      <c r="G28" s="18" t="n">
        <v>407.1892206</v>
      </c>
      <c r="H28" s="20" t="n">
        <v>3.17177866</v>
      </c>
      <c r="I28" s="18" t="n">
        <v>416.88902557</v>
      </c>
      <c r="J28" s="20" t="n">
        <v>2.47814729</v>
      </c>
      <c r="K28" s="18" t="n">
        <v>423.05680643</v>
      </c>
      <c r="L28" s="20" t="n">
        <v>3.42779334</v>
      </c>
      <c r="M28" s="18" t="n">
        <v>331.61953229</v>
      </c>
      <c r="N28" s="20" t="n">
        <v>9.41278149</v>
      </c>
      <c r="O28" s="18" t="s">
        <v>182</v>
      </c>
      <c r="P28" s="20" t="s">
        <v>182</v>
      </c>
      <c r="Q28" s="18" t="s">
        <v>182</v>
      </c>
      <c r="R28" s="20" t="s">
        <v>182</v>
      </c>
      <c r="S28" s="18" t="s">
        <v>182</v>
      </c>
      <c r="T28" s="20" t="s">
        <v>182</v>
      </c>
      <c r="U28" s="18" t="n">
        <v>365.32295667</v>
      </c>
      <c r="V28" s="20" t="n">
        <v>7.93715603</v>
      </c>
    </row>
    <row r="29" spans="1:22">
      <c r="A29" s="15" t="s">
        <v>204</v>
      </c>
      <c r="B29" s="17" t="n">
        <v>5385</v>
      </c>
      <c r="C29" s="18">
        <f>(37.0/B29*100)</f>
        <v/>
      </c>
      <c r="D29" s="19" t="n">
        <v>5348</v>
      </c>
      <c r="E29" s="18" t="n">
        <v>474.32973531</v>
      </c>
      <c r="F29" s="20" t="n">
        <v>9.030621529999999</v>
      </c>
      <c r="G29" s="18" t="n">
        <v>519.75696155</v>
      </c>
      <c r="H29" s="20" t="n">
        <v>3.78160657</v>
      </c>
      <c r="I29" s="18" t="n">
        <v>519.45153776</v>
      </c>
      <c r="J29" s="20" t="n">
        <v>2.49151004</v>
      </c>
      <c r="K29" s="18" t="n">
        <v>524.6925334</v>
      </c>
      <c r="L29" s="20" t="n">
        <v>3.58667171</v>
      </c>
      <c r="M29" s="18" t="n">
        <v>388.67614524</v>
      </c>
      <c r="N29" s="20" t="n">
        <v>42.43001082</v>
      </c>
      <c r="O29" s="18" t="s">
        <v>182</v>
      </c>
      <c r="P29" s="20" t="s">
        <v>182</v>
      </c>
      <c r="Q29" s="18" t="n">
        <v>335.3902018</v>
      </c>
      <c r="R29" s="20" t="n">
        <v>12.1685767</v>
      </c>
      <c r="S29" s="18" t="s">
        <v>182</v>
      </c>
      <c r="T29" s="20" t="s">
        <v>182</v>
      </c>
      <c r="U29" s="18" t="n">
        <v>434.65198862</v>
      </c>
      <c r="V29" s="20" t="n">
        <v>10.77069617</v>
      </c>
    </row>
    <row r="30" spans="1:22">
      <c r="A30" s="15" t="s">
        <v>205</v>
      </c>
      <c r="B30" s="17" t="n">
        <v>4520</v>
      </c>
      <c r="C30" s="18">
        <f>(641.0/B30*100)</f>
        <v/>
      </c>
      <c r="D30" s="19" t="n">
        <v>3879</v>
      </c>
      <c r="E30" s="18" t="n">
        <v>495.04847655</v>
      </c>
      <c r="F30" s="20" t="n">
        <v>7.77770682</v>
      </c>
      <c r="G30" s="18" t="n">
        <v>510.43510119</v>
      </c>
      <c r="H30" s="20" t="n">
        <v>4.18477003</v>
      </c>
      <c r="I30" s="18" t="n">
        <v>500.65436734</v>
      </c>
      <c r="J30" s="20" t="n">
        <v>3.25641508</v>
      </c>
      <c r="K30" s="18" t="n">
        <v>501.42298701</v>
      </c>
      <c r="L30" s="20" t="n">
        <v>3.94446406</v>
      </c>
      <c r="M30" s="18" t="n">
        <v>416.62079913</v>
      </c>
      <c r="N30" s="20" t="n">
        <v>23.35845308</v>
      </c>
      <c r="O30" s="18" t="s">
        <v>182</v>
      </c>
      <c r="P30" s="20" t="s">
        <v>182</v>
      </c>
      <c r="Q30" s="18" t="s">
        <v>182</v>
      </c>
      <c r="R30" s="20" t="s">
        <v>182</v>
      </c>
      <c r="S30" s="18" t="s">
        <v>182</v>
      </c>
      <c r="T30" s="20" t="s">
        <v>182</v>
      </c>
      <c r="U30" s="18" t="n">
        <v>426.17778627</v>
      </c>
      <c r="V30" s="20" t="n">
        <v>6.59608524</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(19.0/B32*100)</f>
        <v/>
      </c>
      <c r="D32" s="19" t="n">
        <v>4459</v>
      </c>
      <c r="E32" s="18" t="n">
        <v>487.40866546</v>
      </c>
      <c r="F32" s="20" t="n">
        <v>5.46052835</v>
      </c>
      <c r="G32" s="18" t="n">
        <v>512.8555983</v>
      </c>
      <c r="H32" s="20" t="n">
        <v>3.32132132</v>
      </c>
      <c r="I32" s="18" t="n">
        <v>507.64808125</v>
      </c>
      <c r="J32" s="20" t="n">
        <v>2.94463244</v>
      </c>
      <c r="K32" s="18" t="n">
        <v>503.38156979</v>
      </c>
      <c r="L32" s="20" t="n">
        <v>4.69862698</v>
      </c>
      <c r="M32" s="18" t="n">
        <v>459.37468581</v>
      </c>
      <c r="N32" s="20" t="n">
        <v>28.13902873</v>
      </c>
      <c r="O32" s="18" t="s">
        <v>182</v>
      </c>
      <c r="P32" s="20" t="s">
        <v>182</v>
      </c>
      <c r="Q32" s="18" t="s">
        <v>182</v>
      </c>
      <c r="R32" s="20" t="s">
        <v>182</v>
      </c>
      <c r="S32" s="18" t="s">
        <v>182</v>
      </c>
      <c r="T32" s="20" t="s">
        <v>182</v>
      </c>
      <c r="U32" s="18" t="n">
        <v>434.45761712</v>
      </c>
      <c r="V32" s="20" t="n">
        <v>9.742016469999999</v>
      </c>
    </row>
    <row r="33" spans="1:22">
      <c r="A33" s="15" t="s">
        <v>208</v>
      </c>
      <c r="B33" s="17" t="n">
        <v>7325</v>
      </c>
      <c r="C33" s="18">
        <f>(260.0/B33*100)</f>
        <v/>
      </c>
      <c r="D33" s="19" t="n">
        <v>7065</v>
      </c>
      <c r="E33" s="18" t="n">
        <v>469.73957199</v>
      </c>
      <c r="F33" s="20" t="n">
        <v>13.81733557</v>
      </c>
      <c r="G33" s="18" t="n">
        <v>506.22354235</v>
      </c>
      <c r="H33" s="20" t="n">
        <v>4.01660816</v>
      </c>
      <c r="I33" s="18" t="n">
        <v>495.28775388</v>
      </c>
      <c r="J33" s="20" t="n">
        <v>3.13761579</v>
      </c>
      <c r="K33" s="18" t="n">
        <v>488.65083735</v>
      </c>
      <c r="L33" s="20" t="n">
        <v>3.83770612</v>
      </c>
      <c r="M33" s="18" t="n">
        <v>385.2957023</v>
      </c>
      <c r="N33" s="20" t="n">
        <v>29.52119482</v>
      </c>
      <c r="O33" s="18" t="s">
        <v>182</v>
      </c>
      <c r="P33" s="20" t="s">
        <v>182</v>
      </c>
      <c r="Q33" s="18" t="s">
        <v>182</v>
      </c>
      <c r="R33" s="20" t="s">
        <v>182</v>
      </c>
      <c r="S33" s="18" t="s">
        <v>182</v>
      </c>
      <c r="T33" s="20" t="s">
        <v>182</v>
      </c>
      <c r="U33" s="18" t="n">
        <v>431.17424153</v>
      </c>
      <c r="V33" s="20" t="n">
        <v>10.65311441</v>
      </c>
    </row>
    <row r="34" spans="1:22">
      <c r="A34" s="15" t="s">
        <v>209</v>
      </c>
      <c r="B34" s="17" t="n">
        <v>6350</v>
      </c>
      <c r="C34" s="18">
        <f>(103.0/B34*100)</f>
        <v/>
      </c>
      <c r="D34" s="19" t="n">
        <v>6247</v>
      </c>
      <c r="E34" s="18" t="n">
        <v>453.76788461</v>
      </c>
      <c r="F34" s="20" t="n">
        <v>6.18640537</v>
      </c>
      <c r="G34" s="18" t="n">
        <v>495.2400731</v>
      </c>
      <c r="H34" s="20" t="n">
        <v>3.15975188</v>
      </c>
      <c r="I34" s="18" t="n">
        <v>485.77486957</v>
      </c>
      <c r="J34" s="20" t="n">
        <v>2.82695161</v>
      </c>
      <c r="K34" s="18" t="n">
        <v>485.44828836</v>
      </c>
      <c r="L34" s="20" t="n">
        <v>4.36513266</v>
      </c>
      <c r="M34" s="18" t="n">
        <v>379.07328183</v>
      </c>
      <c r="N34" s="20" t="n">
        <v>14.0777645</v>
      </c>
      <c r="O34" s="18" t="s">
        <v>182</v>
      </c>
      <c r="P34" s="20" t="s">
        <v>182</v>
      </c>
      <c r="Q34" s="18" t="n">
        <v>336.51078337</v>
      </c>
      <c r="R34" s="20" t="n">
        <v>12.24828707</v>
      </c>
      <c r="S34" s="18" t="s">
        <v>182</v>
      </c>
      <c r="T34" s="20" t="s">
        <v>182</v>
      </c>
      <c r="U34" s="18" t="n">
        <v>399.00899259</v>
      </c>
      <c r="V34" s="20" t="n">
        <v>8.309902810000001</v>
      </c>
    </row>
    <row r="35" spans="1:22">
      <c r="A35" s="15" t="s">
        <v>210</v>
      </c>
      <c r="B35" s="17" t="n">
        <v>6406</v>
      </c>
      <c r="C35" s="18">
        <f>(92.0/B35*100)</f>
        <v/>
      </c>
      <c r="D35" s="19" t="n">
        <v>6314</v>
      </c>
      <c r="E35" s="18" t="n">
        <v>493.37415109</v>
      </c>
      <c r="F35" s="20" t="n">
        <v>7.17386405</v>
      </c>
      <c r="G35" s="18" t="n">
        <v>513.97853103</v>
      </c>
      <c r="H35" s="20" t="n">
        <v>3.49571873</v>
      </c>
      <c r="I35" s="18" t="n">
        <v>519.2483169</v>
      </c>
      <c r="J35" s="20" t="n">
        <v>2.12355093</v>
      </c>
      <c r="K35" s="18" t="n">
        <v>512.4425406</v>
      </c>
      <c r="L35" s="20" t="n">
        <v>3.39646405</v>
      </c>
      <c r="M35" s="18" t="n">
        <v>456.28947541</v>
      </c>
      <c r="N35" s="20" t="n">
        <v>18.93491365</v>
      </c>
      <c r="O35" s="18" t="s">
        <v>182</v>
      </c>
      <c r="P35" s="20" t="s">
        <v>182</v>
      </c>
      <c r="Q35" s="18" t="n">
        <v>349.78970242</v>
      </c>
      <c r="R35" s="20" t="n">
        <v>6.90672373</v>
      </c>
      <c r="S35" s="18" t="s">
        <v>182</v>
      </c>
      <c r="T35" s="20" t="s">
        <v>182</v>
      </c>
      <c r="U35" s="18" t="n">
        <v>459.48220746</v>
      </c>
      <c r="V35" s="20" t="n">
        <v>6.62594185</v>
      </c>
    </row>
    <row r="36" spans="1:22">
      <c r="A36" s="15" t="s">
        <v>211</v>
      </c>
      <c r="B36" s="17" t="n">
        <v>6736</v>
      </c>
      <c r="C36" s="18">
        <f>(85.0/B36*100)</f>
        <v/>
      </c>
      <c r="D36" s="19" t="n">
        <v>6651</v>
      </c>
      <c r="E36" s="18" t="n">
        <v>451.76846541</v>
      </c>
      <c r="F36" s="20" t="n">
        <v>5.46308453</v>
      </c>
      <c r="G36" s="18" t="n">
        <v>493.42107746</v>
      </c>
      <c r="H36" s="20" t="n">
        <v>2.94095698</v>
      </c>
      <c r="I36" s="18" t="n">
        <v>494.3946042</v>
      </c>
      <c r="J36" s="20" t="n">
        <v>2.65873759</v>
      </c>
      <c r="K36" s="18" t="n">
        <v>486.21987148</v>
      </c>
      <c r="L36" s="20" t="n">
        <v>3.15169319</v>
      </c>
      <c r="M36" s="18" t="n">
        <v>415.69116087</v>
      </c>
      <c r="N36" s="20" t="n">
        <v>19.29217902</v>
      </c>
      <c r="O36" s="18" t="s">
        <v>182</v>
      </c>
      <c r="P36" s="20" t="s">
        <v>182</v>
      </c>
      <c r="Q36" s="18" t="s">
        <v>182</v>
      </c>
      <c r="R36" s="20" t="s">
        <v>182</v>
      </c>
      <c r="S36" s="18" t="s">
        <v>182</v>
      </c>
      <c r="T36" s="20" t="s">
        <v>182</v>
      </c>
      <c r="U36" s="18" t="n">
        <v>424.64711144</v>
      </c>
      <c r="V36" s="20" t="n">
        <v>6.63619628</v>
      </c>
    </row>
    <row r="37" spans="1:22">
      <c r="A37" s="15" t="s">
        <v>212</v>
      </c>
      <c r="B37" s="17" t="n">
        <v>5458</v>
      </c>
      <c r="C37" s="18">
        <f>(340.0/B37*100)</f>
        <v/>
      </c>
      <c r="D37" s="19" t="n">
        <v>5118</v>
      </c>
      <c r="E37" s="18" t="n">
        <v>465.91412921</v>
      </c>
      <c r="F37" s="20" t="n">
        <v>6.68040096</v>
      </c>
      <c r="G37" s="18" t="n">
        <v>509.60195144</v>
      </c>
      <c r="H37" s="20" t="n">
        <v>4.04881038</v>
      </c>
      <c r="I37" s="18" t="n">
        <v>504.2077338</v>
      </c>
      <c r="J37" s="20" t="n">
        <v>3.58325329</v>
      </c>
      <c r="K37" s="18" t="n">
        <v>505.86270986</v>
      </c>
      <c r="L37" s="20" t="n">
        <v>3.5992521</v>
      </c>
      <c r="M37" s="18" t="n">
        <v>389.21190398</v>
      </c>
      <c r="N37" s="20" t="n">
        <v>22.35314496</v>
      </c>
      <c r="O37" s="18" t="s">
        <v>182</v>
      </c>
      <c r="P37" s="20" t="s">
        <v>182</v>
      </c>
      <c r="Q37" s="18" t="s">
        <v>182</v>
      </c>
      <c r="R37" s="20" t="s">
        <v>182</v>
      </c>
      <c r="S37" s="18" t="s">
        <v>182</v>
      </c>
      <c r="T37" s="20" t="s">
        <v>182</v>
      </c>
      <c r="U37" s="18" t="n">
        <v>430.91948495</v>
      </c>
      <c r="V37" s="20" t="n">
        <v>5.70047855</v>
      </c>
    </row>
    <row r="38" spans="1:22">
      <c r="A38" s="15" t="s">
        <v>213</v>
      </c>
      <c r="B38" s="17" t="n">
        <v>5860</v>
      </c>
      <c r="C38" s="18">
        <f>(76.0/B38*100)</f>
        <v/>
      </c>
      <c r="D38" s="19" t="n">
        <v>5784</v>
      </c>
      <c r="E38" s="18" t="n">
        <v>509.05831658</v>
      </c>
      <c r="F38" s="20" t="n">
        <v>5.98136549</v>
      </c>
      <c r="G38" s="18" t="n">
        <v>534.52901021</v>
      </c>
      <c r="H38" s="20" t="n">
        <v>3.47345438</v>
      </c>
      <c r="I38" s="18" t="n">
        <v>533.17313285</v>
      </c>
      <c r="J38" s="20" t="n">
        <v>3.40374659</v>
      </c>
      <c r="K38" s="18" t="n">
        <v>515.51031511</v>
      </c>
      <c r="L38" s="20" t="n">
        <v>4.34776976</v>
      </c>
      <c r="M38" s="18" t="n">
        <v>423.77334755</v>
      </c>
      <c r="N38" s="20" t="n">
        <v>19.6152984</v>
      </c>
      <c r="O38" s="18" t="s">
        <v>182</v>
      </c>
      <c r="P38" s="20" t="s">
        <v>182</v>
      </c>
      <c r="Q38" s="18" t="s">
        <v>182</v>
      </c>
      <c r="R38" s="20" t="s">
        <v>182</v>
      </c>
      <c r="S38" s="18" t="s">
        <v>182</v>
      </c>
      <c r="T38" s="20" t="s">
        <v>182</v>
      </c>
      <c r="U38" s="18" t="n">
        <v>462.55107069</v>
      </c>
      <c r="V38" s="20" t="n">
        <v>5.99745225</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(5689.0/B40*100)</f>
        <v/>
      </c>
      <c r="D40" s="19" t="n">
        <v>8468</v>
      </c>
      <c r="E40" s="18" t="n">
        <v>469.73969828</v>
      </c>
      <c r="F40" s="20" t="n">
        <v>10.01330228</v>
      </c>
      <c r="G40" s="18" t="n">
        <v>513.10476392</v>
      </c>
      <c r="H40" s="20" t="n">
        <v>4.45446187</v>
      </c>
      <c r="I40" s="18" t="n">
        <v>499.40041788</v>
      </c>
      <c r="J40" s="20" t="n">
        <v>3.6792445</v>
      </c>
      <c r="K40" s="18" t="n">
        <v>497.96060034</v>
      </c>
      <c r="L40" s="20" t="n">
        <v>4.14701706</v>
      </c>
      <c r="M40" s="18" t="n">
        <v>408.69474018</v>
      </c>
      <c r="N40" s="20" t="n">
        <v>29.40753755</v>
      </c>
      <c r="O40" s="18" t="s">
        <v>182</v>
      </c>
      <c r="P40" s="20" t="s">
        <v>182</v>
      </c>
      <c r="Q40" s="18" t="n">
        <v>491.16464222</v>
      </c>
      <c r="R40" s="20" t="n">
        <v>2.5540442</v>
      </c>
      <c r="S40" s="18" t="s">
        <v>182</v>
      </c>
      <c r="T40" s="20" t="s">
        <v>182</v>
      </c>
      <c r="U40" s="18" t="n">
        <v>412.56819326</v>
      </c>
      <c r="V40" s="20" t="n">
        <v>6.3400181</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(2928.0/B46*100)</f>
        <v/>
      </c>
      <c r="D46" s="19" t="n">
        <v>20213</v>
      </c>
      <c r="E46" s="18" t="n">
        <v>340.96858895</v>
      </c>
      <c r="F46" s="20" t="n">
        <v>6.02818176</v>
      </c>
      <c r="G46" s="18" t="n">
        <v>388.48036351</v>
      </c>
      <c r="H46" s="20" t="n">
        <v>5.03111455</v>
      </c>
      <c r="I46" s="18" t="n">
        <v>395.13571</v>
      </c>
      <c r="J46" s="20" t="n">
        <v>3.62626003</v>
      </c>
      <c r="K46" s="18" t="n">
        <v>407.4249214</v>
      </c>
      <c r="L46" s="20" t="n">
        <v>4.67478394</v>
      </c>
      <c r="M46" s="18" t="n">
        <v>284.46388749</v>
      </c>
      <c r="N46" s="20" t="n">
        <v>12.06045404</v>
      </c>
      <c r="O46" s="18" t="s">
        <v>182</v>
      </c>
      <c r="P46" s="20" t="s">
        <v>182</v>
      </c>
      <c r="Q46" s="18" t="s">
        <v>182</v>
      </c>
      <c r="R46" s="20" t="s">
        <v>182</v>
      </c>
      <c r="S46" s="18" t="s">
        <v>182</v>
      </c>
      <c r="T46" s="20" t="s">
        <v>182</v>
      </c>
      <c r="U46" s="18" t="n">
        <v>358.59114132</v>
      </c>
      <c r="V46" s="20" t="n">
        <v>3.89650716</v>
      </c>
    </row>
    <row r="47" spans="1:22">
      <c r="A47" s="15" t="s">
        <v>222</v>
      </c>
      <c r="B47" s="17" t="n">
        <v>5928</v>
      </c>
      <c r="C47" s="18">
        <f>(227.0/B47*100)</f>
        <v/>
      </c>
      <c r="D47" s="19" t="n">
        <v>5701</v>
      </c>
      <c r="E47" s="18" t="n">
        <v>419.91732025</v>
      </c>
      <c r="F47" s="20" t="n">
        <v>6.026872</v>
      </c>
      <c r="G47" s="18" t="n">
        <v>474.08563581</v>
      </c>
      <c r="H47" s="20" t="n">
        <v>4.83828661</v>
      </c>
      <c r="I47" s="18" t="n">
        <v>453.68664189</v>
      </c>
      <c r="J47" s="20" t="n">
        <v>3.92988558</v>
      </c>
      <c r="K47" s="18" t="n">
        <v>450.55199989</v>
      </c>
      <c r="L47" s="20" t="n">
        <v>6.46540804</v>
      </c>
      <c r="M47" s="18" t="n">
        <v>351.05817057</v>
      </c>
      <c r="N47" s="20" t="n">
        <v>12.61946813</v>
      </c>
      <c r="O47" s="18" t="s">
        <v>182</v>
      </c>
      <c r="P47" s="20" t="s">
        <v>182</v>
      </c>
      <c r="Q47" s="18" t="s">
        <v>182</v>
      </c>
      <c r="R47" s="20" t="s">
        <v>182</v>
      </c>
      <c r="S47" s="18" t="s">
        <v>182</v>
      </c>
      <c r="T47" s="20" t="s">
        <v>182</v>
      </c>
      <c r="U47" s="18" t="n">
        <v>388.80486051</v>
      </c>
      <c r="V47" s="20" t="n">
        <v>4.72915918</v>
      </c>
    </row>
    <row r="48" spans="1:22">
      <c r="A48" s="15" t="s">
        <v>223</v>
      </c>
      <c r="B48" s="17" t="n">
        <v>9841</v>
      </c>
      <c r="C48" s="18">
        <f>(19.0/B48*100)</f>
        <v/>
      </c>
      <c r="D48" s="19" t="n">
        <v>9822</v>
      </c>
      <c r="E48" s="18" t="n">
        <v>489.18499013</v>
      </c>
      <c r="F48" s="20" t="n">
        <v>6.31523968</v>
      </c>
      <c r="G48" s="18" t="n">
        <v>533.51745042</v>
      </c>
      <c r="H48" s="20" t="n">
        <v>5.269252</v>
      </c>
      <c r="I48" s="18" t="n">
        <v>537.42105113</v>
      </c>
      <c r="J48" s="20" t="n">
        <v>5.42450659</v>
      </c>
      <c r="K48" s="18" t="n">
        <v>569.8866451599999</v>
      </c>
      <c r="L48" s="20" t="n">
        <v>6.2157722</v>
      </c>
      <c r="M48" s="18" t="n">
        <v>379.37826934</v>
      </c>
      <c r="N48" s="20" t="n">
        <v>11.07715242</v>
      </c>
      <c r="O48" s="18" t="s">
        <v>182</v>
      </c>
      <c r="P48" s="20" t="s">
        <v>182</v>
      </c>
      <c r="Q48" s="18" t="s">
        <v>182</v>
      </c>
      <c r="R48" s="20" t="s">
        <v>182</v>
      </c>
      <c r="S48" s="18" t="s">
        <v>182</v>
      </c>
      <c r="T48" s="20" t="s">
        <v>182</v>
      </c>
      <c r="U48" s="18" t="n">
        <v>486.63050918</v>
      </c>
      <c r="V48" s="20" t="n">
        <v>18.7621118</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(1219.0/B50*100)</f>
        <v/>
      </c>
      <c r="D50" s="19" t="n">
        <v>10576</v>
      </c>
      <c r="E50" s="18" t="n">
        <v>363.39415676</v>
      </c>
      <c r="F50" s="20" t="n">
        <v>4.6939037</v>
      </c>
      <c r="G50" s="18" t="n">
        <v>394.68047423</v>
      </c>
      <c r="H50" s="20" t="n">
        <v>3.16265463</v>
      </c>
      <c r="I50" s="18" t="n">
        <v>398.49542267</v>
      </c>
      <c r="J50" s="20" t="n">
        <v>2.7025513</v>
      </c>
      <c r="K50" s="18" t="n">
        <v>408.40149429</v>
      </c>
      <c r="L50" s="20" t="n">
        <v>3.91139837</v>
      </c>
      <c r="M50" s="18" t="n">
        <v>309.38214635</v>
      </c>
      <c r="N50" s="20" t="n">
        <v>11.65830352</v>
      </c>
      <c r="O50" s="18" t="s">
        <v>182</v>
      </c>
      <c r="P50" s="20" t="s">
        <v>182</v>
      </c>
      <c r="Q50" s="18" t="s">
        <v>182</v>
      </c>
      <c r="R50" s="20" t="s">
        <v>182</v>
      </c>
      <c r="S50" s="18" t="s">
        <v>182</v>
      </c>
      <c r="T50" s="20" t="s">
        <v>182</v>
      </c>
      <c r="U50" s="18" t="n">
        <v>368.97004382</v>
      </c>
      <c r="V50" s="20" t="n">
        <v>6.69546964</v>
      </c>
    </row>
    <row r="51" spans="1:22">
      <c r="A51" s="15" t="s">
        <v>226</v>
      </c>
      <c r="B51" s="17" t="n">
        <v>6866</v>
      </c>
      <c r="C51" s="18">
        <f>(116.0/B51*100)</f>
        <v/>
      </c>
      <c r="D51" s="19" t="n">
        <v>6750</v>
      </c>
      <c r="E51" s="18" t="n">
        <v>368.37976401</v>
      </c>
      <c r="F51" s="20" t="n">
        <v>5.65369425</v>
      </c>
      <c r="G51" s="18" t="n">
        <v>386.10226064</v>
      </c>
      <c r="H51" s="20" t="n">
        <v>5.17300764</v>
      </c>
      <c r="I51" s="18" t="n">
        <v>407.05250563</v>
      </c>
      <c r="J51" s="20" t="n">
        <v>3.09170855</v>
      </c>
      <c r="K51" s="18" t="n">
        <v>418.2688548</v>
      </c>
      <c r="L51" s="20" t="n">
        <v>3.82032373</v>
      </c>
      <c r="M51" s="18" t="n">
        <v>338.45012167</v>
      </c>
      <c r="N51" s="20" t="n">
        <v>17.18682088</v>
      </c>
      <c r="O51" s="18" t="s">
        <v>182</v>
      </c>
      <c r="P51" s="20" t="s">
        <v>182</v>
      </c>
      <c r="Q51" s="18" t="n">
        <v>380.5422133</v>
      </c>
      <c r="R51" s="20" t="n">
        <v>4.31283207</v>
      </c>
      <c r="S51" s="18" t="s">
        <v>182</v>
      </c>
      <c r="T51" s="20" t="s">
        <v>182</v>
      </c>
      <c r="U51" s="18" t="n">
        <v>378.74173514</v>
      </c>
      <c r="V51" s="20" t="n">
        <v>4.85958221</v>
      </c>
    </row>
    <row r="52" spans="1:22">
      <c r="A52" s="15" t="s">
        <v>227</v>
      </c>
      <c r="B52" s="17" t="n">
        <v>5809</v>
      </c>
      <c r="C52" s="18">
        <f>(126.0/B52*100)</f>
        <v/>
      </c>
      <c r="D52" s="19" t="n">
        <v>5683</v>
      </c>
      <c r="E52" s="18" t="n">
        <v>451.03264193</v>
      </c>
      <c r="F52" s="20" t="n">
        <v>6.02894855</v>
      </c>
      <c r="G52" s="18" t="n">
        <v>481.51912918</v>
      </c>
      <c r="H52" s="20" t="n">
        <v>3.66875278</v>
      </c>
      <c r="I52" s="18" t="n">
        <v>463.54133712</v>
      </c>
      <c r="J52" s="20" t="n">
        <v>3.18828236</v>
      </c>
      <c r="K52" s="18" t="n">
        <v>463.52336453</v>
      </c>
      <c r="L52" s="20" t="n">
        <v>4.68301686</v>
      </c>
      <c r="M52" s="18" t="n">
        <v>376.4202098</v>
      </c>
      <c r="N52" s="20" t="n">
        <v>22.91895151</v>
      </c>
      <c r="O52" s="18" t="s">
        <v>182</v>
      </c>
      <c r="P52" s="20" t="s">
        <v>182</v>
      </c>
      <c r="Q52" s="18" t="s">
        <v>182</v>
      </c>
      <c r="R52" s="20" t="s">
        <v>182</v>
      </c>
      <c r="S52" s="18" t="s">
        <v>182</v>
      </c>
      <c r="T52" s="20" t="s">
        <v>182</v>
      </c>
      <c r="U52" s="18" t="n">
        <v>393.31211632</v>
      </c>
      <c r="V52" s="20" t="n">
        <v>7.00168105</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(531.0/B54*100)</f>
        <v/>
      </c>
      <c r="D54" s="19" t="n">
        <v>4209</v>
      </c>
      <c r="E54" s="18" t="n">
        <v>298.69124701</v>
      </c>
      <c r="F54" s="20" t="n">
        <v>5.47016566</v>
      </c>
      <c r="G54" s="18" t="n">
        <v>323.40592053</v>
      </c>
      <c r="H54" s="20" t="n">
        <v>6.1482949</v>
      </c>
      <c r="I54" s="18" t="n">
        <v>344.45290813</v>
      </c>
      <c r="J54" s="20" t="n">
        <v>3.8796029</v>
      </c>
      <c r="K54" s="18" t="n">
        <v>354.27420295</v>
      </c>
      <c r="L54" s="20" t="n">
        <v>3.85937139</v>
      </c>
      <c r="M54" s="18" t="n">
        <v>287.6604697</v>
      </c>
      <c r="N54" s="20" t="n">
        <v>9.120625710000001</v>
      </c>
      <c r="O54" s="18" t="s">
        <v>182</v>
      </c>
      <c r="P54" s="20" t="s">
        <v>182</v>
      </c>
      <c r="Q54" s="18" t="s">
        <v>182</v>
      </c>
      <c r="R54" s="20" t="s">
        <v>182</v>
      </c>
      <c r="S54" s="18" t="s">
        <v>182</v>
      </c>
      <c r="T54" s="20" t="s">
        <v>182</v>
      </c>
      <c r="U54" s="18" t="n">
        <v>295.07245891</v>
      </c>
      <c r="V54" s="20" t="n">
        <v>4.50876709</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537.43067036</v>
      </c>
      <c r="F56" s="20" t="n">
        <v>7.70994736</v>
      </c>
      <c r="G56" s="18" t="n">
        <v>557.35147594</v>
      </c>
      <c r="H56" s="20" t="n">
        <v>4.37903955</v>
      </c>
      <c r="I56" s="18" t="n">
        <v>550.25253264</v>
      </c>
      <c r="J56" s="20" t="n">
        <v>3.21208863</v>
      </c>
      <c r="K56" s="18" t="n">
        <v>536.47435085</v>
      </c>
      <c r="L56" s="20" t="n">
        <v>4.0915368</v>
      </c>
      <c r="M56" s="18" t="n">
        <v>469.66514609</v>
      </c>
      <c r="N56" s="20" t="n">
        <v>16.61451933</v>
      </c>
      <c r="O56" s="18" t="s">
        <v>182</v>
      </c>
      <c r="P56" s="20" t="s">
        <v>182</v>
      </c>
      <c r="Q56" s="18" t="s">
        <v>182</v>
      </c>
      <c r="R56" s="20" t="s">
        <v>182</v>
      </c>
      <c r="S56" s="18" t="s">
        <v>182</v>
      </c>
      <c r="T56" s="20" t="s">
        <v>182</v>
      </c>
      <c r="U56" s="18" t="n">
        <v>475.64504321</v>
      </c>
      <c r="V56" s="20" t="n">
        <v>19.24920421</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(273.0/B61*100)</f>
        <v/>
      </c>
      <c r="D61" s="19" t="n">
        <v>6252</v>
      </c>
      <c r="E61" s="18" t="n">
        <v>461.45089493</v>
      </c>
      <c r="F61" s="20" t="n">
        <v>4.07120808</v>
      </c>
      <c r="G61" s="18" t="n">
        <v>479.13472353</v>
      </c>
      <c r="H61" s="20" t="n">
        <v>3.74247574</v>
      </c>
      <c r="I61" s="18" t="n">
        <v>491.63610185</v>
      </c>
      <c r="J61" s="20" t="n">
        <v>2.80206202</v>
      </c>
      <c r="K61" s="18" t="n">
        <v>486.17279693</v>
      </c>
      <c r="L61" s="20" t="n">
        <v>4.15842074</v>
      </c>
      <c r="M61" s="18" t="n">
        <v>412.79041495</v>
      </c>
      <c r="N61" s="20" t="n">
        <v>15.55189954</v>
      </c>
      <c r="O61" s="18" t="s">
        <v>182</v>
      </c>
      <c r="P61" s="20" t="s">
        <v>182</v>
      </c>
      <c r="Q61" s="18" t="s">
        <v>182</v>
      </c>
      <c r="R61" s="20" t="s">
        <v>182</v>
      </c>
      <c r="S61" s="18" t="s">
        <v>182</v>
      </c>
      <c r="T61" s="20" t="s">
        <v>182</v>
      </c>
      <c r="U61" s="18" t="n">
        <v>412.85878468</v>
      </c>
      <c r="V61" s="20" t="n">
        <v>7.90177497</v>
      </c>
    </row>
    <row r="62" spans="1:22">
      <c r="A62" s="15" t="s">
        <v>237</v>
      </c>
      <c r="B62" s="17" t="n">
        <v>4476</v>
      </c>
      <c r="C62" s="18">
        <f>(5.0/B62*100)</f>
        <v/>
      </c>
      <c r="D62" s="19" t="n">
        <v>4471</v>
      </c>
      <c r="E62" s="18" t="n">
        <v>493.61725689</v>
      </c>
      <c r="F62" s="20" t="n">
        <v>10.06914037</v>
      </c>
      <c r="G62" s="18" t="n">
        <v>553.53759203</v>
      </c>
      <c r="H62" s="20" t="n">
        <v>3.7831531</v>
      </c>
      <c r="I62" s="18" t="n">
        <v>543.44623943</v>
      </c>
      <c r="J62" s="20" t="n">
        <v>1.73970921</v>
      </c>
      <c r="K62" s="18" t="n">
        <v>547.20127772</v>
      </c>
      <c r="L62" s="20" t="n">
        <v>2.29901127</v>
      </c>
      <c r="M62" s="18" t="n">
        <v>492.5715519</v>
      </c>
      <c r="N62" s="20" t="n">
        <v>17.55575261</v>
      </c>
      <c r="O62" s="18" t="s">
        <v>182</v>
      </c>
      <c r="P62" s="20" t="s">
        <v>182</v>
      </c>
      <c r="Q62" s="18" t="s">
        <v>182</v>
      </c>
      <c r="R62" s="20" t="s">
        <v>182</v>
      </c>
      <c r="S62" s="18" t="s">
        <v>182</v>
      </c>
      <c r="T62" s="20" t="s">
        <v>182</v>
      </c>
      <c r="U62" s="18" t="n">
        <v>500.58727627</v>
      </c>
      <c r="V62" s="20" t="n">
        <v>14.80082476</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(529.0/B67*100)</f>
        <v/>
      </c>
      <c r="D67" s="19" t="n">
        <v>6442</v>
      </c>
      <c r="E67" s="18" t="n">
        <v>341.55296164</v>
      </c>
      <c r="F67" s="20" t="n">
        <v>4.8954271</v>
      </c>
      <c r="G67" s="18" t="n">
        <v>381.40096153</v>
      </c>
      <c r="H67" s="20" t="n">
        <v>3.89056809</v>
      </c>
      <c r="I67" s="18" t="n">
        <v>399.65314767</v>
      </c>
      <c r="J67" s="20" t="n">
        <v>3.15590702</v>
      </c>
      <c r="K67" s="18" t="n">
        <v>418.48600104</v>
      </c>
      <c r="L67" s="20" t="n">
        <v>4.11711379</v>
      </c>
      <c r="M67" s="18" t="n">
        <v>303.84785217</v>
      </c>
      <c r="N67" s="20" t="n">
        <v>8.663461910000001</v>
      </c>
      <c r="O67" s="18" t="s">
        <v>182</v>
      </c>
      <c r="P67" s="20" t="s">
        <v>182</v>
      </c>
      <c r="Q67" s="18" t="s">
        <v>182</v>
      </c>
      <c r="R67" s="20" t="s">
        <v>182</v>
      </c>
      <c r="S67" s="18" t="s">
        <v>182</v>
      </c>
      <c r="T67" s="20" t="s">
        <v>182</v>
      </c>
      <c r="U67" s="18" t="n">
        <v>339.49723657</v>
      </c>
      <c r="V67" s="20" t="n">
        <v>6.76192037</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478.57985968</v>
      </c>
      <c r="F70" s="20" t="n">
        <v>6.17180632</v>
      </c>
      <c r="G70" s="18" t="n">
        <v>509.59238839</v>
      </c>
      <c r="H70" s="20" t="n">
        <v>3.86982234</v>
      </c>
      <c r="I70" s="18" t="n">
        <v>498.01738898</v>
      </c>
      <c r="J70" s="20" t="n">
        <v>3.34359102</v>
      </c>
      <c r="K70" s="18" t="n">
        <v>492.73834997</v>
      </c>
      <c r="L70" s="20" t="n">
        <v>5.13994015</v>
      </c>
      <c r="M70" s="18" t="n">
        <v>454.95534387</v>
      </c>
      <c r="N70" s="20" t="n">
        <v>16.73197951</v>
      </c>
      <c r="O70" s="18" t="s">
        <v>182</v>
      </c>
      <c r="P70" s="20" t="s">
        <v>182</v>
      </c>
      <c r="Q70" s="18" t="s">
        <v>182</v>
      </c>
      <c r="R70" s="20" t="s">
        <v>182</v>
      </c>
      <c r="S70" s="18" t="s">
        <v>182</v>
      </c>
      <c r="T70" s="20" t="s">
        <v>182</v>
      </c>
      <c r="U70" s="18" t="n">
        <v>439.95519731</v>
      </c>
      <c r="V70" s="20" t="n">
        <v>8.628968130000001</v>
      </c>
    </row>
    <row r="71" spans="1:22">
      <c r="A71" s="15" t="s">
        <v>246</v>
      </c>
      <c r="B71" s="17" t="n">
        <v>6115</v>
      </c>
      <c r="C71" s="18">
        <f>(124.0/B71*100)</f>
        <v/>
      </c>
      <c r="D71" s="19" t="n">
        <v>5991</v>
      </c>
      <c r="E71" s="18" t="n">
        <v>536.07169573</v>
      </c>
      <c r="F71" s="20" t="n">
        <v>8.78403061</v>
      </c>
      <c r="G71" s="18" t="n">
        <v>580.2186425899999</v>
      </c>
      <c r="H71" s="20" t="n">
        <v>3.02427896</v>
      </c>
      <c r="I71" s="18" t="n">
        <v>562.21685775</v>
      </c>
      <c r="J71" s="20" t="n">
        <v>1.90672752</v>
      </c>
      <c r="K71" s="18" t="n">
        <v>567.3341675200001</v>
      </c>
      <c r="L71" s="20" t="n">
        <v>3.29416554</v>
      </c>
      <c r="M71" s="18" t="n">
        <v>478.19921099</v>
      </c>
      <c r="N71" s="20" t="n">
        <v>17.49214051</v>
      </c>
      <c r="O71" s="18" t="s">
        <v>182</v>
      </c>
      <c r="P71" s="20" t="s">
        <v>182</v>
      </c>
      <c r="Q71" s="18" t="s">
        <v>182</v>
      </c>
      <c r="R71" s="20" t="s">
        <v>182</v>
      </c>
      <c r="S71" s="18" t="s">
        <v>182</v>
      </c>
      <c r="T71" s="20" t="s">
        <v>182</v>
      </c>
      <c r="U71" s="18" t="n">
        <v>522.58291102</v>
      </c>
      <c r="V71" s="20" t="n">
        <v>11.65617416</v>
      </c>
    </row>
    <row r="72" spans="1:22">
      <c r="A72" s="15" t="s">
        <v>247</v>
      </c>
      <c r="B72" s="17" t="n">
        <v>7708</v>
      </c>
      <c r="C72" s="18">
        <f>(9.0/B72*100)</f>
        <v/>
      </c>
      <c r="D72" s="19" t="n">
        <v>7699</v>
      </c>
      <c r="E72" s="18" t="n">
        <v>468.99834262</v>
      </c>
      <c r="F72" s="20" t="n">
        <v>9.041207460000001</v>
      </c>
      <c r="G72" s="18" t="n">
        <v>540.3532828</v>
      </c>
      <c r="H72" s="20" t="n">
        <v>4.10737609</v>
      </c>
      <c r="I72" s="18" t="n">
        <v>545.81766422</v>
      </c>
      <c r="J72" s="20" t="n">
        <v>2.9933101</v>
      </c>
      <c r="K72" s="18" t="n">
        <v>555.08302425</v>
      </c>
      <c r="L72" s="20" t="n">
        <v>4.88081605</v>
      </c>
      <c r="M72" s="18" t="n">
        <v>397.26229727</v>
      </c>
      <c r="N72" s="20" t="n">
        <v>19.0006931</v>
      </c>
      <c r="O72" s="18" t="s">
        <v>182</v>
      </c>
      <c r="P72" s="20" t="s">
        <v>182</v>
      </c>
      <c r="Q72" s="18" t="s">
        <v>182</v>
      </c>
      <c r="R72" s="20" t="s">
        <v>182</v>
      </c>
      <c r="S72" s="18" t="s">
        <v>182</v>
      </c>
      <c r="T72" s="20" t="s">
        <v>182</v>
      </c>
      <c r="U72" s="18" t="n">
        <v>462.48470894</v>
      </c>
      <c r="V72" s="20" t="n">
        <v>27.7081018</v>
      </c>
    </row>
    <row r="73" spans="1:22">
      <c r="A73" s="15" t="s">
        <v>248</v>
      </c>
      <c r="B73" s="17" t="n">
        <v>8249</v>
      </c>
      <c r="C73" s="18">
        <f>(262.0/B73*100)</f>
        <v/>
      </c>
      <c r="D73" s="19" t="n">
        <v>7987</v>
      </c>
      <c r="E73" s="18" t="n">
        <v>391.83842431</v>
      </c>
      <c r="F73" s="20" t="n">
        <v>5.8746133</v>
      </c>
      <c r="G73" s="18" t="n">
        <v>416.88224849</v>
      </c>
      <c r="H73" s="20" t="n">
        <v>4.09969621</v>
      </c>
      <c r="I73" s="18" t="n">
        <v>416.52639612</v>
      </c>
      <c r="J73" s="20" t="n">
        <v>3.21225382</v>
      </c>
      <c r="K73" s="18" t="n">
        <v>434.12982522</v>
      </c>
      <c r="L73" s="20" t="n">
        <v>5.19900404</v>
      </c>
      <c r="M73" s="18" t="n">
        <v>373.56292305</v>
      </c>
      <c r="N73" s="20" t="n">
        <v>8.33863586</v>
      </c>
      <c r="O73" s="18" t="s">
        <v>182</v>
      </c>
      <c r="P73" s="20" t="s">
        <v>182</v>
      </c>
      <c r="Q73" s="18" t="s">
        <v>182</v>
      </c>
      <c r="R73" s="20" t="s">
        <v>182</v>
      </c>
      <c r="S73" s="18" t="s">
        <v>182</v>
      </c>
      <c r="T73" s="20" t="s">
        <v>182</v>
      </c>
      <c r="U73" s="18" t="n">
        <v>372.24345884</v>
      </c>
      <c r="V73" s="20" t="n">
        <v>10.38284204</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(314.0/B77*100)</f>
        <v/>
      </c>
      <c r="D77" s="19" t="n">
        <v>5748</v>
      </c>
      <c r="E77" s="18" t="n">
        <v>394.67090281</v>
      </c>
      <c r="F77" s="20" t="n">
        <v>5.14066606</v>
      </c>
      <c r="G77" s="18" t="n">
        <v>431.93503231</v>
      </c>
      <c r="H77" s="20" t="n">
        <v>4.929677</v>
      </c>
      <c r="I77" s="18" t="n">
        <v>437.48362956</v>
      </c>
      <c r="J77" s="20" t="n">
        <v>3.62216759</v>
      </c>
      <c r="K77" s="18" t="n">
        <v>443.04792075</v>
      </c>
      <c r="L77" s="20" t="n">
        <v>4.38826637</v>
      </c>
      <c r="M77" s="18" t="n">
        <v>351.09429102</v>
      </c>
      <c r="N77" s="20" t="n">
        <v>14.79109672</v>
      </c>
      <c r="O77" s="18" t="s">
        <v>182</v>
      </c>
      <c r="P77" s="20" t="s">
        <v>182</v>
      </c>
      <c r="Q77" s="18" t="s">
        <v>182</v>
      </c>
      <c r="R77" s="20" t="s">
        <v>182</v>
      </c>
      <c r="S77" s="18" t="s">
        <v>182</v>
      </c>
      <c r="T77" s="20" t="s">
        <v>182</v>
      </c>
      <c r="U77" s="18" t="n">
        <v>370.33221361</v>
      </c>
      <c r="V77" s="20" t="n">
        <v>4.2682747</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357</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490.7653387</v>
      </c>
      <c r="F7" s="20" t="n">
        <v>3.73542129</v>
      </c>
      <c r="G7" s="18" t="n">
        <v>508.57025801</v>
      </c>
      <c r="H7" s="20" t="n">
        <v>2.4910073</v>
      </c>
      <c r="I7" s="18" t="n">
        <v>498.924793</v>
      </c>
      <c r="J7" s="20" t="n">
        <v>2.38722932</v>
      </c>
      <c r="K7" s="18" t="n">
        <v>492.72740434</v>
      </c>
      <c r="L7" s="20" t="n">
        <v>3.42490825</v>
      </c>
      <c r="M7" s="18" t="n">
        <v>388.11866311</v>
      </c>
      <c r="N7" s="20" t="n">
        <v>15.08149247</v>
      </c>
      <c r="O7" s="18" t="s">
        <v>182</v>
      </c>
      <c r="P7" s="20" t="s">
        <v>182</v>
      </c>
      <c r="Q7" s="18" t="s">
        <v>182</v>
      </c>
      <c r="R7" s="20" t="s">
        <v>182</v>
      </c>
      <c r="S7" s="18" t="s">
        <v>182</v>
      </c>
      <c r="T7" s="20" t="s">
        <v>182</v>
      </c>
      <c r="U7" s="18" t="n">
        <v>463.92254764</v>
      </c>
      <c r="V7" s="20" t="n">
        <v>5.01093325</v>
      </c>
    </row>
    <row r="8" spans="1:22">
      <c r="A8" s="15" t="s">
        <v>183</v>
      </c>
      <c r="B8" s="17" t="n">
        <v>7007</v>
      </c>
      <c r="C8" s="18">
        <f>(227.0/B8*100)</f>
        <v/>
      </c>
      <c r="D8" s="19" t="n">
        <v>6780</v>
      </c>
      <c r="E8" s="18" t="n">
        <v>510.11215963</v>
      </c>
      <c r="F8" s="20" t="n">
        <v>3.97113257</v>
      </c>
      <c r="G8" s="18" t="n">
        <v>514.66414371</v>
      </c>
      <c r="H8" s="20" t="n">
        <v>3.31648204</v>
      </c>
      <c r="I8" s="18" t="n">
        <v>502.24063731</v>
      </c>
      <c r="J8" s="20" t="n">
        <v>3.7195955</v>
      </c>
      <c r="K8" s="18" t="n">
        <v>467.16797782</v>
      </c>
      <c r="L8" s="20" t="n">
        <v>4.61540883</v>
      </c>
      <c r="M8" s="18" t="n">
        <v>431.33135579</v>
      </c>
      <c r="N8" s="20" t="n">
        <v>28.63360248</v>
      </c>
      <c r="O8" s="18" t="s">
        <v>182</v>
      </c>
      <c r="P8" s="20" t="s">
        <v>182</v>
      </c>
      <c r="Q8" s="18" t="n">
        <v>301.63126691</v>
      </c>
      <c r="R8" s="20" t="n">
        <v>25.14921031</v>
      </c>
      <c r="S8" s="18" t="s">
        <v>182</v>
      </c>
      <c r="T8" s="20" t="s">
        <v>182</v>
      </c>
      <c r="U8" s="18" t="n">
        <v>430.81170936</v>
      </c>
      <c r="V8" s="20" t="n">
        <v>7.64040408</v>
      </c>
    </row>
    <row r="9" spans="1:22">
      <c r="A9" s="15" t="s">
        <v>184</v>
      </c>
      <c r="B9" s="17" t="n">
        <v>9651</v>
      </c>
      <c r="C9" s="18">
        <f>(627.0/B9*100)</f>
        <v/>
      </c>
      <c r="D9" s="19" t="n">
        <v>9024</v>
      </c>
      <c r="E9" s="18" t="n">
        <v>524.69545569</v>
      </c>
      <c r="F9" s="20" t="n">
        <v>5.10607949</v>
      </c>
      <c r="G9" s="18" t="n">
        <v>545.64984169</v>
      </c>
      <c r="H9" s="20" t="n">
        <v>2.65806353</v>
      </c>
      <c r="I9" s="18" t="n">
        <v>515.30294759</v>
      </c>
      <c r="J9" s="20" t="n">
        <v>2.92532631</v>
      </c>
      <c r="K9" s="18" t="n">
        <v>491.03137311</v>
      </c>
      <c r="L9" s="20" t="n">
        <v>3.32657264</v>
      </c>
      <c r="M9" s="18" t="n">
        <v>434.12804464</v>
      </c>
      <c r="N9" s="20" t="n">
        <v>42.04427122</v>
      </c>
      <c r="O9" s="18" t="s">
        <v>182</v>
      </c>
      <c r="P9" s="20" t="s">
        <v>182</v>
      </c>
      <c r="Q9" s="18" t="n">
        <v>357.98454354</v>
      </c>
      <c r="R9" s="20" t="n">
        <v>11.51846445</v>
      </c>
      <c r="S9" s="18" t="s">
        <v>182</v>
      </c>
      <c r="T9" s="20" t="s">
        <v>182</v>
      </c>
      <c r="U9" s="18" t="n">
        <v>428.22742298</v>
      </c>
      <c r="V9" s="20" t="n">
        <v>5.20218451</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(154.0/B11*100)</f>
        <v/>
      </c>
      <c r="D11" s="19" t="n">
        <v>6899</v>
      </c>
      <c r="E11" s="18" t="n">
        <v>424.37112902</v>
      </c>
      <c r="F11" s="20" t="n">
        <v>4.06713098</v>
      </c>
      <c r="G11" s="18" t="n">
        <v>440.11252427</v>
      </c>
      <c r="H11" s="20" t="n">
        <v>3.02341339</v>
      </c>
      <c r="I11" s="18" t="n">
        <v>421.46659505</v>
      </c>
      <c r="J11" s="20" t="n">
        <v>3.9647285</v>
      </c>
      <c r="K11" s="18" t="n">
        <v>408.57422651</v>
      </c>
      <c r="L11" s="20" t="n">
        <v>4.55934538</v>
      </c>
      <c r="M11" s="18" t="n">
        <v>327.62067624</v>
      </c>
      <c r="N11" s="20" t="n">
        <v>23.85874784</v>
      </c>
      <c r="O11" s="18" t="s">
        <v>182</v>
      </c>
      <c r="P11" s="20" t="s">
        <v>182</v>
      </c>
      <c r="Q11" s="18" t="s">
        <v>182</v>
      </c>
      <c r="R11" s="20" t="s">
        <v>182</v>
      </c>
      <c r="S11" s="18" t="s">
        <v>182</v>
      </c>
      <c r="T11" s="20" t="s">
        <v>182</v>
      </c>
      <c r="U11" s="18" t="n">
        <v>389.60393314</v>
      </c>
      <c r="V11" s="20" t="n">
        <v>6.40488233</v>
      </c>
    </row>
    <row r="12" spans="1:22">
      <c r="A12" s="15" t="s">
        <v>187</v>
      </c>
      <c r="B12" s="17" t="n">
        <v>6894</v>
      </c>
      <c r="C12" s="18">
        <f>(128.0/B12*100)</f>
        <v/>
      </c>
      <c r="D12" s="19" t="n">
        <v>6766</v>
      </c>
      <c r="E12" s="18" t="n">
        <v>503.13005785</v>
      </c>
      <c r="F12" s="20" t="n">
        <v>4.01026644</v>
      </c>
      <c r="G12" s="18" t="n">
        <v>518.65617416</v>
      </c>
      <c r="H12" s="20" t="n">
        <v>2.37032096</v>
      </c>
      <c r="I12" s="18" t="n">
        <v>490.07086301</v>
      </c>
      <c r="J12" s="20" t="n">
        <v>3.16535816</v>
      </c>
      <c r="K12" s="18" t="n">
        <v>476.36249735</v>
      </c>
      <c r="L12" s="20" t="n">
        <v>4.18776262</v>
      </c>
      <c r="M12" s="18" t="n">
        <v>428.30653466</v>
      </c>
      <c r="N12" s="20" t="n">
        <v>25.45177241</v>
      </c>
      <c r="O12" s="18" t="s">
        <v>182</v>
      </c>
      <c r="P12" s="20" t="s">
        <v>182</v>
      </c>
      <c r="Q12" s="18" t="n">
        <v>340.98506961</v>
      </c>
      <c r="R12" s="20" t="n">
        <v>12.52444664</v>
      </c>
      <c r="S12" s="18" t="s">
        <v>182</v>
      </c>
      <c r="T12" s="20" t="s">
        <v>182</v>
      </c>
      <c r="U12" s="18" t="n">
        <v>418.97173408</v>
      </c>
      <c r="V12" s="20" t="n">
        <v>6.75018394</v>
      </c>
    </row>
    <row r="13" spans="1:22">
      <c r="A13" s="15" t="s">
        <v>188</v>
      </c>
      <c r="B13" s="17" t="n">
        <v>7161</v>
      </c>
      <c r="C13" s="18">
        <f>(353.0/B13*100)</f>
        <v/>
      </c>
      <c r="D13" s="19" t="n">
        <v>6808</v>
      </c>
      <c r="E13" s="18" t="n">
        <v>519.2894363299999</v>
      </c>
      <c r="F13" s="20" t="n">
        <v>5.20762969</v>
      </c>
      <c r="G13" s="18" t="n">
        <v>532.73324695</v>
      </c>
      <c r="H13" s="20" t="n">
        <v>3.10878403</v>
      </c>
      <c r="I13" s="18" t="n">
        <v>519.34944818</v>
      </c>
      <c r="J13" s="20" t="n">
        <v>2.47156927</v>
      </c>
      <c r="K13" s="18" t="n">
        <v>506.01796384</v>
      </c>
      <c r="L13" s="20" t="n">
        <v>3.37762015</v>
      </c>
      <c r="M13" s="18" t="n">
        <v>403.46505939</v>
      </c>
      <c r="N13" s="20" t="n">
        <v>16.7949963</v>
      </c>
      <c r="O13" s="18" t="s">
        <v>182</v>
      </c>
      <c r="P13" s="20" t="s">
        <v>182</v>
      </c>
      <c r="Q13" s="18" t="n">
        <v>447.51533769</v>
      </c>
      <c r="R13" s="20" t="n">
        <v>5.97365007</v>
      </c>
      <c r="S13" s="18" t="s">
        <v>182</v>
      </c>
      <c r="T13" s="20" t="s">
        <v>182</v>
      </c>
      <c r="U13" s="18" t="n">
        <v>437.31787565</v>
      </c>
      <c r="V13" s="20" t="n">
        <v>5.63245528</v>
      </c>
    </row>
    <row r="14" spans="1:22">
      <c r="A14" s="15" t="s">
        <v>189</v>
      </c>
      <c r="B14" s="17" t="n">
        <v>5587</v>
      </c>
      <c r="C14" s="18">
        <f>(204.0/B14*100)</f>
        <v/>
      </c>
      <c r="D14" s="19" t="n">
        <v>5383</v>
      </c>
      <c r="E14" s="18" t="n">
        <v>520.8942111699999</v>
      </c>
      <c r="F14" s="20" t="n">
        <v>3.952741</v>
      </c>
      <c r="G14" s="18" t="n">
        <v>537.20678874</v>
      </c>
      <c r="H14" s="20" t="n">
        <v>2.48229573</v>
      </c>
      <c r="I14" s="18" t="n">
        <v>509.53502521</v>
      </c>
      <c r="J14" s="20" t="n">
        <v>2.94206608</v>
      </c>
      <c r="K14" s="18" t="n">
        <v>488.67984835</v>
      </c>
      <c r="L14" s="20" t="n">
        <v>5.31584889</v>
      </c>
      <c r="M14" s="18" t="n">
        <v>422.7798821</v>
      </c>
      <c r="N14" s="20" t="n">
        <v>14.90176457</v>
      </c>
      <c r="O14" s="18" t="s">
        <v>182</v>
      </c>
      <c r="P14" s="20" t="s">
        <v>182</v>
      </c>
      <c r="Q14" s="18" t="s">
        <v>182</v>
      </c>
      <c r="R14" s="20" t="s">
        <v>182</v>
      </c>
      <c r="S14" s="18" t="s">
        <v>182</v>
      </c>
      <c r="T14" s="20" t="s">
        <v>182</v>
      </c>
      <c r="U14" s="18" t="n">
        <v>462.4745509</v>
      </c>
      <c r="V14" s="20" t="n">
        <v>8.104891139999999</v>
      </c>
    </row>
    <row r="15" spans="1:22">
      <c r="A15" s="15" t="s">
        <v>190</v>
      </c>
      <c r="B15" s="17" t="n">
        <v>5882</v>
      </c>
      <c r="C15" s="18">
        <f>(180.0/B15*100)</f>
        <v/>
      </c>
      <c r="D15" s="19" t="n">
        <v>5702</v>
      </c>
      <c r="E15" s="18" t="n">
        <v>515.82947459</v>
      </c>
      <c r="F15" s="20" t="n">
        <v>4.69931596</v>
      </c>
      <c r="G15" s="18" t="n">
        <v>522.76259591</v>
      </c>
      <c r="H15" s="20" t="n">
        <v>2.20916115</v>
      </c>
      <c r="I15" s="18" t="n">
        <v>514.24717244</v>
      </c>
      <c r="J15" s="20" t="n">
        <v>3.10067136</v>
      </c>
      <c r="K15" s="18" t="n">
        <v>498.74791118</v>
      </c>
      <c r="L15" s="20" t="n">
        <v>4.4613892</v>
      </c>
      <c r="M15" s="18" t="n">
        <v>390.64671061</v>
      </c>
      <c r="N15" s="20" t="n">
        <v>25.21597104</v>
      </c>
      <c r="O15" s="18" t="s">
        <v>182</v>
      </c>
      <c r="P15" s="20" t="s">
        <v>182</v>
      </c>
      <c r="Q15" s="18" t="n">
        <v>368.85220715</v>
      </c>
      <c r="R15" s="20" t="n">
        <v>14.5875493</v>
      </c>
      <c r="S15" s="18" t="s">
        <v>182</v>
      </c>
      <c r="T15" s="20" t="s">
        <v>182</v>
      </c>
      <c r="U15" s="18" t="n">
        <v>458.32562692</v>
      </c>
      <c r="V15" s="20" t="n">
        <v>7.28795667</v>
      </c>
    </row>
    <row r="16" spans="1:22">
      <c r="A16" s="15" t="s">
        <v>191</v>
      </c>
      <c r="B16" s="17" t="n">
        <v>6108</v>
      </c>
      <c r="C16" s="18">
        <f>(276.0/B16*100)</f>
        <v/>
      </c>
      <c r="D16" s="19" t="n">
        <v>5832</v>
      </c>
      <c r="E16" s="18" t="n">
        <v>479.1952081</v>
      </c>
      <c r="F16" s="20" t="n">
        <v>6.74844473</v>
      </c>
      <c r="G16" s="18" t="n">
        <v>515.40280068</v>
      </c>
      <c r="H16" s="20" t="n">
        <v>4.59285452</v>
      </c>
      <c r="I16" s="18" t="n">
        <v>513.95367729</v>
      </c>
      <c r="J16" s="20" t="n">
        <v>3.2049991</v>
      </c>
      <c r="K16" s="18" t="n">
        <v>493.11840354</v>
      </c>
      <c r="L16" s="20" t="n">
        <v>2.9476555</v>
      </c>
      <c r="M16" s="18" t="n">
        <v>357.17090442</v>
      </c>
      <c r="N16" s="20" t="n">
        <v>17.03892866</v>
      </c>
      <c r="O16" s="18" t="s">
        <v>182</v>
      </c>
      <c r="P16" s="20" t="s">
        <v>182</v>
      </c>
      <c r="Q16" s="18" t="s">
        <v>182</v>
      </c>
      <c r="R16" s="20" t="s">
        <v>182</v>
      </c>
      <c r="S16" s="18" t="s">
        <v>182</v>
      </c>
      <c r="T16" s="20" t="s">
        <v>182</v>
      </c>
      <c r="U16" s="18" t="n">
        <v>408.71079521</v>
      </c>
      <c r="V16" s="20" t="n">
        <v>6.49786566</v>
      </c>
    </row>
    <row r="17" spans="1:22">
      <c r="A17" s="15" t="s">
        <v>192</v>
      </c>
      <c r="B17" s="17" t="n">
        <v>6504</v>
      </c>
      <c r="C17" s="18">
        <f>(824.0/B17*100)</f>
        <v/>
      </c>
      <c r="D17" s="19" t="n">
        <v>5680</v>
      </c>
      <c r="E17" s="18" t="n">
        <v>526.9800847</v>
      </c>
      <c r="F17" s="20" t="n">
        <v>3.49482856</v>
      </c>
      <c r="G17" s="18" t="n">
        <v>529.74104793</v>
      </c>
      <c r="H17" s="20" t="n">
        <v>3.64207673</v>
      </c>
      <c r="I17" s="18" t="n">
        <v>506.65141162</v>
      </c>
      <c r="J17" s="20" t="n">
        <v>3.44529622</v>
      </c>
      <c r="K17" s="18" t="n">
        <v>484.36300602</v>
      </c>
      <c r="L17" s="20" t="n">
        <v>4.65692667</v>
      </c>
      <c r="M17" s="18" t="s">
        <v>182</v>
      </c>
      <c r="N17" s="20" t="s">
        <v>182</v>
      </c>
      <c r="O17" s="18" t="s">
        <v>182</v>
      </c>
      <c r="P17" s="20" t="s">
        <v>182</v>
      </c>
      <c r="Q17" s="18" t="n">
        <v>362.96139732</v>
      </c>
      <c r="R17" s="20" t="n">
        <v>12.64520278</v>
      </c>
      <c r="S17" s="18" t="s">
        <v>182</v>
      </c>
      <c r="T17" s="20" t="s">
        <v>182</v>
      </c>
      <c r="U17" s="18" t="n">
        <v>437.44575504</v>
      </c>
      <c r="V17" s="20" t="n">
        <v>8.25863446</v>
      </c>
    </row>
    <row r="18" spans="1:22">
      <c r="A18" s="15" t="s">
        <v>193</v>
      </c>
      <c r="B18" s="17" t="n">
        <v>5532</v>
      </c>
      <c r="C18" s="18">
        <f>(40.0/B18*100)</f>
        <v/>
      </c>
      <c r="D18" s="19" t="n">
        <v>5492</v>
      </c>
      <c r="E18" s="18" t="n">
        <v>421.11548376</v>
      </c>
      <c r="F18" s="20" t="n">
        <v>6.97829292</v>
      </c>
      <c r="G18" s="18" t="n">
        <v>453.51025096</v>
      </c>
      <c r="H18" s="20" t="n">
        <v>4.87069054</v>
      </c>
      <c r="I18" s="18" t="n">
        <v>461.87717561</v>
      </c>
      <c r="J18" s="20" t="n">
        <v>3.96022767</v>
      </c>
      <c r="K18" s="18" t="n">
        <v>465.29054514</v>
      </c>
      <c r="L18" s="20" t="n">
        <v>3.68823468</v>
      </c>
      <c r="M18" s="18" t="n">
        <v>358.73236946</v>
      </c>
      <c r="N18" s="20" t="n">
        <v>16.39771243</v>
      </c>
      <c r="O18" s="18" t="s">
        <v>182</v>
      </c>
      <c r="P18" s="20" t="s">
        <v>182</v>
      </c>
      <c r="Q18" s="18" t="s">
        <v>182</v>
      </c>
      <c r="R18" s="20" t="s">
        <v>182</v>
      </c>
      <c r="S18" s="18" t="s">
        <v>182</v>
      </c>
      <c r="T18" s="20" t="s">
        <v>182</v>
      </c>
      <c r="U18" s="18" t="n">
        <v>397.09778312</v>
      </c>
      <c r="V18" s="20" t="n">
        <v>7.57797346</v>
      </c>
    </row>
    <row r="19" spans="1:22">
      <c r="A19" s="15" t="s">
        <v>194</v>
      </c>
      <c r="B19" s="17" t="n">
        <v>5658</v>
      </c>
      <c r="C19" s="18">
        <f>(225.0/B19*100)</f>
        <v/>
      </c>
      <c r="D19" s="19" t="n">
        <v>5433</v>
      </c>
      <c r="E19" s="18" t="n">
        <v>473.41242595</v>
      </c>
      <c r="F19" s="20" t="n">
        <v>5.34166787</v>
      </c>
      <c r="G19" s="18" t="n">
        <v>498.87951275</v>
      </c>
      <c r="H19" s="20" t="n">
        <v>3.48699338</v>
      </c>
      <c r="I19" s="18" t="n">
        <v>480.27293468</v>
      </c>
      <c r="J19" s="20" t="n">
        <v>3.45773</v>
      </c>
      <c r="K19" s="18" t="n">
        <v>469.70754221</v>
      </c>
      <c r="L19" s="20" t="n">
        <v>4.17862273</v>
      </c>
      <c r="M19" s="18" t="n">
        <v>385.76858232</v>
      </c>
      <c r="N19" s="20" t="n">
        <v>18.33358349</v>
      </c>
      <c r="O19" s="18" t="s">
        <v>182</v>
      </c>
      <c r="P19" s="20" t="s">
        <v>182</v>
      </c>
      <c r="Q19" s="18" t="s">
        <v>182</v>
      </c>
      <c r="R19" s="20" t="s">
        <v>182</v>
      </c>
      <c r="S19" s="18" t="s">
        <v>182</v>
      </c>
      <c r="T19" s="20" t="s">
        <v>182</v>
      </c>
      <c r="U19" s="18" t="n">
        <v>401.78728377</v>
      </c>
      <c r="V19" s="20" t="n">
        <v>7.59908378</v>
      </c>
    </row>
    <row r="20" spans="1:22">
      <c r="A20" s="15" t="s">
        <v>195</v>
      </c>
      <c r="B20" s="17" t="n">
        <v>3371</v>
      </c>
      <c r="C20" s="18">
        <f>(81.0/B20*100)</f>
        <v/>
      </c>
      <c r="D20" s="19" t="n">
        <v>3290</v>
      </c>
      <c r="E20" s="18" t="n">
        <v>497.94202969</v>
      </c>
      <c r="F20" s="20" t="n">
        <v>4.91680574</v>
      </c>
      <c r="G20" s="18" t="n">
        <v>503.18187694</v>
      </c>
      <c r="H20" s="20" t="n">
        <v>2.659793</v>
      </c>
      <c r="I20" s="18" t="n">
        <v>483.21355102</v>
      </c>
      <c r="J20" s="20" t="n">
        <v>3.47563041</v>
      </c>
      <c r="K20" s="18" t="n">
        <v>464.73482845</v>
      </c>
      <c r="L20" s="20" t="n">
        <v>5.48473581</v>
      </c>
      <c r="M20" s="18" t="s">
        <v>182</v>
      </c>
      <c r="N20" s="20" t="s">
        <v>182</v>
      </c>
      <c r="O20" s="18" t="s">
        <v>182</v>
      </c>
      <c r="P20" s="20" t="s">
        <v>182</v>
      </c>
      <c r="Q20" s="18" t="s">
        <v>182</v>
      </c>
      <c r="R20" s="20" t="s">
        <v>182</v>
      </c>
      <c r="S20" s="18" t="s">
        <v>182</v>
      </c>
      <c r="T20" s="20" t="s">
        <v>182</v>
      </c>
      <c r="U20" s="18" t="n">
        <v>437.31473827</v>
      </c>
      <c r="V20" s="20" t="n">
        <v>8.601662109999999</v>
      </c>
    </row>
    <row r="21" spans="1:22">
      <c r="A21" s="15" t="s">
        <v>196</v>
      </c>
      <c r="B21" s="17" t="n">
        <v>5741</v>
      </c>
      <c r="C21" s="18">
        <f>(102.0/B21*100)</f>
        <v/>
      </c>
      <c r="D21" s="19" t="n">
        <v>5639</v>
      </c>
      <c r="E21" s="18" t="n">
        <v>501.40101117</v>
      </c>
      <c r="F21" s="20" t="n">
        <v>4.34028469</v>
      </c>
      <c r="G21" s="18" t="n">
        <v>515.64583312</v>
      </c>
      <c r="H21" s="20" t="n">
        <v>2.38118962</v>
      </c>
      <c r="I21" s="18" t="n">
        <v>504.47320164</v>
      </c>
      <c r="J21" s="20" t="n">
        <v>2.21456364</v>
      </c>
      <c r="K21" s="18" t="n">
        <v>483.31074509</v>
      </c>
      <c r="L21" s="20" t="n">
        <v>4.21912808</v>
      </c>
      <c r="M21" s="18" t="n">
        <v>424.8487347</v>
      </c>
      <c r="N21" s="20" t="n">
        <v>29.04056888</v>
      </c>
      <c r="O21" s="18" t="s">
        <v>182</v>
      </c>
      <c r="P21" s="20" t="s">
        <v>182</v>
      </c>
      <c r="Q21" s="18" t="s">
        <v>182</v>
      </c>
      <c r="R21" s="20" t="s">
        <v>182</v>
      </c>
      <c r="S21" s="18" t="s">
        <v>182</v>
      </c>
      <c r="T21" s="20" t="s">
        <v>182</v>
      </c>
      <c r="U21" s="18" t="n">
        <v>452.06235715</v>
      </c>
      <c r="V21" s="20" t="n">
        <v>9.26696239</v>
      </c>
    </row>
    <row r="22" spans="1:22">
      <c r="A22" s="15" t="s">
        <v>197</v>
      </c>
      <c r="B22" s="17" t="n">
        <v>6598</v>
      </c>
      <c r="C22" s="18">
        <f>(105.0/B22*100)</f>
        <v/>
      </c>
      <c r="D22" s="19" t="n">
        <v>6493</v>
      </c>
      <c r="E22" s="18" t="n">
        <v>479.35605106</v>
      </c>
      <c r="F22" s="20" t="n">
        <v>9.70728343</v>
      </c>
      <c r="G22" s="18" t="n">
        <v>500.98744545</v>
      </c>
      <c r="H22" s="20" t="n">
        <v>5.42136761</v>
      </c>
      <c r="I22" s="18" t="n">
        <v>477.29590003</v>
      </c>
      <c r="J22" s="20" t="n">
        <v>4.02097535</v>
      </c>
      <c r="K22" s="18" t="n">
        <v>461.52444885</v>
      </c>
      <c r="L22" s="20" t="n">
        <v>4.41670667</v>
      </c>
      <c r="M22" s="18" t="n">
        <v>353.48150344</v>
      </c>
      <c r="N22" s="20" t="n">
        <v>10.04320883</v>
      </c>
      <c r="O22" s="18" t="s">
        <v>182</v>
      </c>
      <c r="P22" s="20" t="s">
        <v>182</v>
      </c>
      <c r="Q22" s="18" t="n">
        <v>465.3184081</v>
      </c>
      <c r="R22" s="20" t="n">
        <v>9.52311205</v>
      </c>
      <c r="S22" s="18" t="s">
        <v>182</v>
      </c>
      <c r="T22" s="20" t="s">
        <v>182</v>
      </c>
      <c r="U22" s="18" t="n">
        <v>395.04267866</v>
      </c>
      <c r="V22" s="20" t="n">
        <v>8.250996000000001</v>
      </c>
    </row>
    <row r="23" spans="1:22">
      <c r="A23" s="15" t="s">
        <v>198</v>
      </c>
      <c r="B23" s="17" t="n">
        <v>11583</v>
      </c>
      <c r="C23" s="18">
        <f>(549.0/B23*100)</f>
        <v/>
      </c>
      <c r="D23" s="19" t="n">
        <v>11034</v>
      </c>
      <c r="E23" s="18" t="n">
        <v>497.35421361</v>
      </c>
      <c r="F23" s="20" t="n">
        <v>6.00601188</v>
      </c>
      <c r="G23" s="18" t="n">
        <v>512.0936385700001</v>
      </c>
      <c r="H23" s="20" t="n">
        <v>3.6258891</v>
      </c>
      <c r="I23" s="18" t="n">
        <v>489.25325814</v>
      </c>
      <c r="J23" s="20" t="n">
        <v>3.90983933</v>
      </c>
      <c r="K23" s="18" t="n">
        <v>467.58177155</v>
      </c>
      <c r="L23" s="20" t="n">
        <v>5.13913303</v>
      </c>
      <c r="M23" s="18" t="n">
        <v>458.71026959</v>
      </c>
      <c r="N23" s="20" t="n">
        <v>19.55759787</v>
      </c>
      <c r="O23" s="18" t="s">
        <v>182</v>
      </c>
      <c r="P23" s="20" t="s">
        <v>182</v>
      </c>
      <c r="Q23" s="18" t="s">
        <v>182</v>
      </c>
      <c r="R23" s="20" t="s">
        <v>182</v>
      </c>
      <c r="S23" s="18" t="s">
        <v>182</v>
      </c>
      <c r="T23" s="20" t="s">
        <v>182</v>
      </c>
      <c r="U23" s="18" t="n">
        <v>433.53379855</v>
      </c>
      <c r="V23" s="20" t="n">
        <v>5.56730566</v>
      </c>
    </row>
    <row r="24" spans="1:22">
      <c r="A24" s="15" t="s">
        <v>199</v>
      </c>
      <c r="B24" s="17" t="n">
        <v>6647</v>
      </c>
      <c r="C24" s="18">
        <f>(28.0/B24*100)</f>
        <v/>
      </c>
      <c r="D24" s="19" t="n">
        <v>6619</v>
      </c>
      <c r="E24" s="18" t="n">
        <v>516.83994745</v>
      </c>
      <c r="F24" s="20" t="n">
        <v>4.79790225</v>
      </c>
      <c r="G24" s="18" t="n">
        <v>548.26672942</v>
      </c>
      <c r="H24" s="20" t="n">
        <v>3.50260261</v>
      </c>
      <c r="I24" s="18" t="n">
        <v>541.27343898</v>
      </c>
      <c r="J24" s="20" t="n">
        <v>3.60631387</v>
      </c>
      <c r="K24" s="18" t="n">
        <v>521.80425579</v>
      </c>
      <c r="L24" s="20" t="n">
        <v>4.11626408</v>
      </c>
      <c r="M24" s="18" t="n">
        <v>437.355754</v>
      </c>
      <c r="N24" s="20" t="n">
        <v>17.09724105</v>
      </c>
      <c r="O24" s="18" t="s">
        <v>182</v>
      </c>
      <c r="P24" s="20" t="s">
        <v>182</v>
      </c>
      <c r="Q24" s="18" t="s">
        <v>182</v>
      </c>
      <c r="R24" s="20" t="s">
        <v>182</v>
      </c>
      <c r="S24" s="18" t="s">
        <v>182</v>
      </c>
      <c r="T24" s="20" t="s">
        <v>182</v>
      </c>
      <c r="U24" s="18" t="n">
        <v>453.99775012</v>
      </c>
      <c r="V24" s="20" t="n">
        <v>12.78799115</v>
      </c>
    </row>
    <row r="25" spans="1:22">
      <c r="A25" s="15" t="s">
        <v>200</v>
      </c>
      <c r="B25" s="17" t="n">
        <v>5581</v>
      </c>
      <c r="C25" s="18">
        <f>(28.0/B25*100)</f>
        <v/>
      </c>
      <c r="D25" s="19" t="n">
        <v>5553</v>
      </c>
      <c r="E25" s="18" t="n">
        <v>481.65165413</v>
      </c>
      <c r="F25" s="20" t="n">
        <v>6.97460537</v>
      </c>
      <c r="G25" s="18" t="n">
        <v>524.76113705</v>
      </c>
      <c r="H25" s="20" t="n">
        <v>4.32179623</v>
      </c>
      <c r="I25" s="18" t="n">
        <v>532.5026807199999</v>
      </c>
      <c r="J25" s="20" t="n">
        <v>3.62371622</v>
      </c>
      <c r="K25" s="18" t="n">
        <v>530.58145372</v>
      </c>
      <c r="L25" s="20" t="n">
        <v>5.80110984</v>
      </c>
      <c r="M25" s="18" t="n">
        <v>392.05635972</v>
      </c>
      <c r="N25" s="20" t="n">
        <v>35.90323828</v>
      </c>
      <c r="O25" s="18" t="s">
        <v>182</v>
      </c>
      <c r="P25" s="20" t="s">
        <v>182</v>
      </c>
      <c r="Q25" s="18" t="s">
        <v>182</v>
      </c>
      <c r="R25" s="20" t="s">
        <v>182</v>
      </c>
      <c r="S25" s="18" t="s">
        <v>182</v>
      </c>
      <c r="T25" s="20" t="s">
        <v>182</v>
      </c>
      <c r="U25" s="18" t="n">
        <v>455.96290509</v>
      </c>
      <c r="V25" s="20" t="n">
        <v>27.39977636</v>
      </c>
    </row>
    <row r="26" spans="1:22">
      <c r="A26" s="15" t="s">
        <v>201</v>
      </c>
      <c r="B26" s="17" t="n">
        <v>4869</v>
      </c>
      <c r="C26" s="18">
        <f>(113.0/B26*100)</f>
        <v/>
      </c>
      <c r="D26" s="19" t="n">
        <v>4756</v>
      </c>
      <c r="E26" s="18" t="n">
        <v>485.32280999</v>
      </c>
      <c r="F26" s="20" t="n">
        <v>3.86554598</v>
      </c>
      <c r="G26" s="18" t="n">
        <v>489.01800953</v>
      </c>
      <c r="H26" s="20" t="n">
        <v>2.82518307</v>
      </c>
      <c r="I26" s="18" t="n">
        <v>478.98800624</v>
      </c>
      <c r="J26" s="20" t="n">
        <v>3.04470361</v>
      </c>
      <c r="K26" s="18" t="n">
        <v>482.31058755</v>
      </c>
      <c r="L26" s="20" t="n">
        <v>4.39075446</v>
      </c>
      <c r="M26" s="18" t="s">
        <v>182</v>
      </c>
      <c r="N26" s="20" t="s">
        <v>182</v>
      </c>
      <c r="O26" s="18" t="s">
        <v>182</v>
      </c>
      <c r="P26" s="20" t="s">
        <v>182</v>
      </c>
      <c r="Q26" s="18" t="s">
        <v>182</v>
      </c>
      <c r="R26" s="20" t="s">
        <v>182</v>
      </c>
      <c r="S26" s="18" t="s">
        <v>182</v>
      </c>
      <c r="T26" s="20" t="s">
        <v>182</v>
      </c>
      <c r="U26" s="18" t="n">
        <v>432.31328619</v>
      </c>
      <c r="V26" s="20" t="n">
        <v>10.5172474</v>
      </c>
    </row>
    <row r="27" spans="1:22">
      <c r="A27" s="15" t="s">
        <v>202</v>
      </c>
      <c r="B27" s="17" t="n">
        <v>5299</v>
      </c>
      <c r="C27" s="18">
        <f>(225.0/B27*100)</f>
        <v/>
      </c>
      <c r="D27" s="19" t="n">
        <v>5074</v>
      </c>
      <c r="E27" s="18" t="n">
        <v>508.92824365</v>
      </c>
      <c r="F27" s="20" t="n">
        <v>2.88348073</v>
      </c>
      <c r="G27" s="18" t="n">
        <v>506.63577213</v>
      </c>
      <c r="H27" s="20" t="n">
        <v>2.94956947</v>
      </c>
      <c r="I27" s="18" t="n">
        <v>486.36448426</v>
      </c>
      <c r="J27" s="20" t="n">
        <v>2.75227165</v>
      </c>
      <c r="K27" s="18" t="n">
        <v>465.23165902</v>
      </c>
      <c r="L27" s="20" t="n">
        <v>3.83361688</v>
      </c>
      <c r="M27" s="18" t="n">
        <v>433.74807221</v>
      </c>
      <c r="N27" s="20" t="n">
        <v>14.3856779</v>
      </c>
      <c r="O27" s="18" t="s">
        <v>182</v>
      </c>
      <c r="P27" s="20" t="s">
        <v>182</v>
      </c>
      <c r="Q27" s="18" t="s">
        <v>182</v>
      </c>
      <c r="R27" s="20" t="s">
        <v>182</v>
      </c>
      <c r="S27" s="18" t="s">
        <v>182</v>
      </c>
      <c r="T27" s="20" t="s">
        <v>182</v>
      </c>
      <c r="U27" s="18" t="n">
        <v>424.43846623</v>
      </c>
      <c r="V27" s="20" t="n">
        <v>4.1762074</v>
      </c>
    </row>
    <row r="28" spans="1:22">
      <c r="A28" s="15" t="s">
        <v>203</v>
      </c>
      <c r="B28" s="17" t="n">
        <v>7568</v>
      </c>
      <c r="C28" s="18">
        <f>(150.0/B28*100)</f>
        <v/>
      </c>
      <c r="D28" s="19" t="n">
        <v>7418</v>
      </c>
      <c r="E28" s="18" t="n">
        <v>399.84222481</v>
      </c>
      <c r="F28" s="20" t="n">
        <v>3.44318146</v>
      </c>
      <c r="G28" s="18" t="n">
        <v>423.07102258</v>
      </c>
      <c r="H28" s="20" t="n">
        <v>2.95895039</v>
      </c>
      <c r="I28" s="18" t="n">
        <v>407.86664264</v>
      </c>
      <c r="J28" s="20" t="n">
        <v>2.96146868</v>
      </c>
      <c r="K28" s="18" t="n">
        <v>407.86643352</v>
      </c>
      <c r="L28" s="20" t="n">
        <v>3.3853381</v>
      </c>
      <c r="M28" s="18" t="n">
        <v>331.61953229</v>
      </c>
      <c r="N28" s="20" t="n">
        <v>9.41278149</v>
      </c>
      <c r="O28" s="18" t="s">
        <v>182</v>
      </c>
      <c r="P28" s="20" t="s">
        <v>182</v>
      </c>
      <c r="Q28" s="18" t="s">
        <v>182</v>
      </c>
      <c r="R28" s="20" t="s">
        <v>182</v>
      </c>
      <c r="S28" s="18" t="s">
        <v>182</v>
      </c>
      <c r="T28" s="20" t="s">
        <v>182</v>
      </c>
      <c r="U28" s="18" t="n">
        <v>356.99157973</v>
      </c>
      <c r="V28" s="20" t="n">
        <v>8.407629930000001</v>
      </c>
    </row>
    <row r="29" spans="1:22">
      <c r="A29" s="15" t="s">
        <v>204</v>
      </c>
      <c r="B29" s="17" t="n">
        <v>5385</v>
      </c>
      <c r="C29" s="18">
        <f>(37.0/B29*100)</f>
        <v/>
      </c>
      <c r="D29" s="19" t="n">
        <v>5348</v>
      </c>
      <c r="E29" s="18" t="n">
        <v>511.48183386</v>
      </c>
      <c r="F29" s="20" t="n">
        <v>5.70648428</v>
      </c>
      <c r="G29" s="18" t="n">
        <v>531.56943739</v>
      </c>
      <c r="H29" s="20" t="n">
        <v>2.76400204</v>
      </c>
      <c r="I29" s="18" t="n">
        <v>517.30621959</v>
      </c>
      <c r="J29" s="20" t="n">
        <v>2.86503299</v>
      </c>
      <c r="K29" s="18" t="n">
        <v>504.09355169</v>
      </c>
      <c r="L29" s="20" t="n">
        <v>4.61560846</v>
      </c>
      <c r="M29" s="18" t="n">
        <v>388.67614524</v>
      </c>
      <c r="N29" s="20" t="n">
        <v>42.43001082</v>
      </c>
      <c r="O29" s="18" t="s">
        <v>182</v>
      </c>
      <c r="P29" s="20" t="s">
        <v>182</v>
      </c>
      <c r="Q29" s="18" t="n">
        <v>335.3902018</v>
      </c>
      <c r="R29" s="20" t="n">
        <v>12.1685767</v>
      </c>
      <c r="S29" s="18" t="s">
        <v>182</v>
      </c>
      <c r="T29" s="20" t="s">
        <v>182</v>
      </c>
      <c r="U29" s="18" t="n">
        <v>421.93016052</v>
      </c>
      <c r="V29" s="20" t="n">
        <v>10.90222631</v>
      </c>
    </row>
    <row r="30" spans="1:22">
      <c r="A30" s="15" t="s">
        <v>205</v>
      </c>
      <c r="B30" s="17" t="n">
        <v>4520</v>
      </c>
      <c r="C30" s="18">
        <f>(641.0/B30*100)</f>
        <v/>
      </c>
      <c r="D30" s="19" t="n">
        <v>3879</v>
      </c>
      <c r="E30" s="18" t="n">
        <v>507.97946657</v>
      </c>
      <c r="F30" s="20" t="n">
        <v>5.607668</v>
      </c>
      <c r="G30" s="18" t="n">
        <v>513.38018916</v>
      </c>
      <c r="H30" s="20" t="n">
        <v>3.66673365</v>
      </c>
      <c r="I30" s="18" t="n">
        <v>497.07962897</v>
      </c>
      <c r="J30" s="20" t="n">
        <v>3.79811987</v>
      </c>
      <c r="K30" s="18" t="n">
        <v>493.65308492</v>
      </c>
      <c r="L30" s="20" t="n">
        <v>4.04894307</v>
      </c>
      <c r="M30" s="18" t="n">
        <v>416.62079913</v>
      </c>
      <c r="N30" s="20" t="n">
        <v>23.35845308</v>
      </c>
      <c r="O30" s="18" t="s">
        <v>182</v>
      </c>
      <c r="P30" s="20" t="s">
        <v>182</v>
      </c>
      <c r="Q30" s="18" t="s">
        <v>182</v>
      </c>
      <c r="R30" s="20" t="s">
        <v>182</v>
      </c>
      <c r="S30" s="18" t="s">
        <v>182</v>
      </c>
      <c r="T30" s="20" t="s">
        <v>182</v>
      </c>
      <c r="U30" s="18" t="n">
        <v>426.92298831</v>
      </c>
      <c r="V30" s="20" t="n">
        <v>6.87933855</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(19.0/B32*100)</f>
        <v/>
      </c>
      <c r="D32" s="19" t="n">
        <v>4459</v>
      </c>
      <c r="E32" s="18" t="n">
        <v>500.55294813</v>
      </c>
      <c r="F32" s="20" t="n">
        <v>5.31418156</v>
      </c>
      <c r="G32" s="18" t="n">
        <v>522.22198424</v>
      </c>
      <c r="H32" s="20" t="n">
        <v>3.23025183</v>
      </c>
      <c r="I32" s="18" t="n">
        <v>500.76100887</v>
      </c>
      <c r="J32" s="20" t="n">
        <v>3.04192009</v>
      </c>
      <c r="K32" s="18" t="n">
        <v>485.95649854</v>
      </c>
      <c r="L32" s="20" t="n">
        <v>4.58965573</v>
      </c>
      <c r="M32" s="18" t="n">
        <v>459.37468581</v>
      </c>
      <c r="N32" s="20" t="n">
        <v>28.13902873</v>
      </c>
      <c r="O32" s="18" t="s">
        <v>182</v>
      </c>
      <c r="P32" s="20" t="s">
        <v>182</v>
      </c>
      <c r="Q32" s="18" t="s">
        <v>182</v>
      </c>
      <c r="R32" s="20" t="s">
        <v>182</v>
      </c>
      <c r="S32" s="18" t="s">
        <v>182</v>
      </c>
      <c r="T32" s="20" t="s">
        <v>182</v>
      </c>
      <c r="U32" s="18" t="n">
        <v>423.76660769</v>
      </c>
      <c r="V32" s="20" t="n">
        <v>10.15213879</v>
      </c>
    </row>
    <row r="33" spans="1:22">
      <c r="A33" s="15" t="s">
        <v>208</v>
      </c>
      <c r="B33" s="17" t="n">
        <v>7325</v>
      </c>
      <c r="C33" s="18">
        <f>(260.0/B33*100)</f>
        <v/>
      </c>
      <c r="D33" s="19" t="n">
        <v>7065</v>
      </c>
      <c r="E33" s="18" t="n">
        <v>474.14621154</v>
      </c>
      <c r="F33" s="20" t="n">
        <v>9.2462093</v>
      </c>
      <c r="G33" s="18" t="n">
        <v>511.17411476</v>
      </c>
      <c r="H33" s="20" t="n">
        <v>4.35305187</v>
      </c>
      <c r="I33" s="18" t="n">
        <v>500.76382976</v>
      </c>
      <c r="J33" s="20" t="n">
        <v>2.98780199</v>
      </c>
      <c r="K33" s="18" t="n">
        <v>480.69761362</v>
      </c>
      <c r="L33" s="20" t="n">
        <v>3.30891237</v>
      </c>
      <c r="M33" s="18" t="n">
        <v>385.2957023</v>
      </c>
      <c r="N33" s="20" t="n">
        <v>29.52119482</v>
      </c>
      <c r="O33" s="18" t="s">
        <v>182</v>
      </c>
      <c r="P33" s="20" t="s">
        <v>182</v>
      </c>
      <c r="Q33" s="18" t="s">
        <v>182</v>
      </c>
      <c r="R33" s="20" t="s">
        <v>182</v>
      </c>
      <c r="S33" s="18" t="s">
        <v>182</v>
      </c>
      <c r="T33" s="20" t="s">
        <v>182</v>
      </c>
      <c r="U33" s="18" t="n">
        <v>422.31079699</v>
      </c>
      <c r="V33" s="20" t="n">
        <v>10.97138841</v>
      </c>
    </row>
    <row r="34" spans="1:22">
      <c r="A34" s="15" t="s">
        <v>209</v>
      </c>
      <c r="B34" s="17" t="n">
        <v>6350</v>
      </c>
      <c r="C34" s="18">
        <f>(103.0/B34*100)</f>
        <v/>
      </c>
      <c r="D34" s="19" t="n">
        <v>6247</v>
      </c>
      <c r="E34" s="18" t="n">
        <v>484.68871429</v>
      </c>
      <c r="F34" s="20" t="n">
        <v>4.59953639</v>
      </c>
      <c r="G34" s="18" t="n">
        <v>499.23365445</v>
      </c>
      <c r="H34" s="20" t="n">
        <v>2.6687996</v>
      </c>
      <c r="I34" s="18" t="n">
        <v>479.44295043</v>
      </c>
      <c r="J34" s="20" t="n">
        <v>3.16700863</v>
      </c>
      <c r="K34" s="18" t="n">
        <v>459.39469315</v>
      </c>
      <c r="L34" s="20" t="n">
        <v>4.83612335</v>
      </c>
      <c r="M34" s="18" t="n">
        <v>379.07328183</v>
      </c>
      <c r="N34" s="20" t="n">
        <v>14.0777645</v>
      </c>
      <c r="O34" s="18" t="s">
        <v>182</v>
      </c>
      <c r="P34" s="20" t="s">
        <v>182</v>
      </c>
      <c r="Q34" s="18" t="n">
        <v>336.51078337</v>
      </c>
      <c r="R34" s="20" t="n">
        <v>12.24828707</v>
      </c>
      <c r="S34" s="18" t="s">
        <v>182</v>
      </c>
      <c r="T34" s="20" t="s">
        <v>182</v>
      </c>
      <c r="U34" s="18" t="n">
        <v>393.77979101</v>
      </c>
      <c r="V34" s="20" t="n">
        <v>8.57549163</v>
      </c>
    </row>
    <row r="35" spans="1:22">
      <c r="A35" s="15" t="s">
        <v>210</v>
      </c>
      <c r="B35" s="17" t="n">
        <v>6406</v>
      </c>
      <c r="C35" s="18">
        <f>(92.0/B35*100)</f>
        <v/>
      </c>
      <c r="D35" s="19" t="n">
        <v>6314</v>
      </c>
      <c r="E35" s="18" t="n">
        <v>529.57677272</v>
      </c>
      <c r="F35" s="20" t="n">
        <v>3.73967134</v>
      </c>
      <c r="G35" s="18" t="n">
        <v>526.78345186</v>
      </c>
      <c r="H35" s="20" t="n">
        <v>2.26967423</v>
      </c>
      <c r="I35" s="18" t="n">
        <v>500.45170608</v>
      </c>
      <c r="J35" s="20" t="n">
        <v>3.33655676</v>
      </c>
      <c r="K35" s="18" t="n">
        <v>481.7680492</v>
      </c>
      <c r="L35" s="20" t="n">
        <v>4.86490018</v>
      </c>
      <c r="M35" s="18" t="n">
        <v>456.28947541</v>
      </c>
      <c r="N35" s="20" t="n">
        <v>18.93491365</v>
      </c>
      <c r="O35" s="18" t="s">
        <v>182</v>
      </c>
      <c r="P35" s="20" t="s">
        <v>182</v>
      </c>
      <c r="Q35" s="18" t="n">
        <v>349.78970242</v>
      </c>
      <c r="R35" s="20" t="n">
        <v>6.90672373</v>
      </c>
      <c r="S35" s="18" t="s">
        <v>182</v>
      </c>
      <c r="T35" s="20" t="s">
        <v>182</v>
      </c>
      <c r="U35" s="18" t="n">
        <v>446.60603876</v>
      </c>
      <c r="V35" s="20" t="n">
        <v>7.42955912</v>
      </c>
    </row>
    <row r="36" spans="1:22">
      <c r="A36" s="15" t="s">
        <v>211</v>
      </c>
      <c r="B36" s="17" t="n">
        <v>6736</v>
      </c>
      <c r="C36" s="18">
        <f>(85.0/B36*100)</f>
        <v/>
      </c>
      <c r="D36" s="19" t="n">
        <v>6651</v>
      </c>
      <c r="E36" s="18" t="n">
        <v>473.00906779</v>
      </c>
      <c r="F36" s="20" t="n">
        <v>5.63632838</v>
      </c>
      <c r="G36" s="18" t="n">
        <v>498.55192512</v>
      </c>
      <c r="H36" s="20" t="n">
        <v>2.90959496</v>
      </c>
      <c r="I36" s="18" t="n">
        <v>494.07827565</v>
      </c>
      <c r="J36" s="20" t="n">
        <v>2.53685257</v>
      </c>
      <c r="K36" s="18" t="n">
        <v>480.48106798</v>
      </c>
      <c r="L36" s="20" t="n">
        <v>3.29035601</v>
      </c>
      <c r="M36" s="18" t="n">
        <v>415.69116087</v>
      </c>
      <c r="N36" s="20" t="n">
        <v>19.29217902</v>
      </c>
      <c r="O36" s="18" t="s">
        <v>182</v>
      </c>
      <c r="P36" s="20" t="s">
        <v>182</v>
      </c>
      <c r="Q36" s="18" t="s">
        <v>182</v>
      </c>
      <c r="R36" s="20" t="s">
        <v>182</v>
      </c>
      <c r="S36" s="18" t="s">
        <v>182</v>
      </c>
      <c r="T36" s="20" t="s">
        <v>182</v>
      </c>
      <c r="U36" s="18" t="n">
        <v>425.11860206</v>
      </c>
      <c r="V36" s="20" t="n">
        <v>7.18579857</v>
      </c>
    </row>
    <row r="37" spans="1:22">
      <c r="A37" s="15" t="s">
        <v>212</v>
      </c>
      <c r="B37" s="17" t="n">
        <v>5458</v>
      </c>
      <c r="C37" s="18">
        <f>(340.0/B37*100)</f>
        <v/>
      </c>
      <c r="D37" s="19" t="n">
        <v>5118</v>
      </c>
      <c r="E37" s="18" t="n">
        <v>475.79578386</v>
      </c>
      <c r="F37" s="20" t="n">
        <v>6.64420946</v>
      </c>
      <c r="G37" s="18" t="n">
        <v>509.14254427</v>
      </c>
      <c r="H37" s="20" t="n">
        <v>4.33737502</v>
      </c>
      <c r="I37" s="18" t="n">
        <v>505.90339444</v>
      </c>
      <c r="J37" s="20" t="n">
        <v>3.63548472</v>
      </c>
      <c r="K37" s="18" t="n">
        <v>501.55947129</v>
      </c>
      <c r="L37" s="20" t="n">
        <v>3.62483922</v>
      </c>
      <c r="M37" s="18" t="n">
        <v>389.21190398</v>
      </c>
      <c r="N37" s="20" t="n">
        <v>22.35314496</v>
      </c>
      <c r="O37" s="18" t="s">
        <v>182</v>
      </c>
      <c r="P37" s="20" t="s">
        <v>182</v>
      </c>
      <c r="Q37" s="18" t="s">
        <v>182</v>
      </c>
      <c r="R37" s="20" t="s">
        <v>182</v>
      </c>
      <c r="S37" s="18" t="s">
        <v>182</v>
      </c>
      <c r="T37" s="20" t="s">
        <v>182</v>
      </c>
      <c r="U37" s="18" t="n">
        <v>429.44959787</v>
      </c>
      <c r="V37" s="20" t="n">
        <v>6.05887736</v>
      </c>
    </row>
    <row r="38" spans="1:22">
      <c r="A38" s="15" t="s">
        <v>213</v>
      </c>
      <c r="B38" s="17" t="n">
        <v>5860</v>
      </c>
      <c r="C38" s="18">
        <f>(76.0/B38*100)</f>
        <v/>
      </c>
      <c r="D38" s="19" t="n">
        <v>5784</v>
      </c>
      <c r="E38" s="18" t="n">
        <v>539.69359558</v>
      </c>
      <c r="F38" s="20" t="n">
        <v>4.08342577</v>
      </c>
      <c r="G38" s="18" t="n">
        <v>537.63386158</v>
      </c>
      <c r="H38" s="20" t="n">
        <v>3.72416152</v>
      </c>
      <c r="I38" s="18" t="n">
        <v>517.99223509</v>
      </c>
      <c r="J38" s="20" t="n">
        <v>3.94079376</v>
      </c>
      <c r="K38" s="18" t="n">
        <v>503.45540622</v>
      </c>
      <c r="L38" s="20" t="n">
        <v>5.60721729</v>
      </c>
      <c r="M38" s="18" t="n">
        <v>423.77334755</v>
      </c>
      <c r="N38" s="20" t="n">
        <v>19.6152984</v>
      </c>
      <c r="O38" s="18" t="s">
        <v>182</v>
      </c>
      <c r="P38" s="20" t="s">
        <v>182</v>
      </c>
      <c r="Q38" s="18" t="s">
        <v>182</v>
      </c>
      <c r="R38" s="20" t="s">
        <v>182</v>
      </c>
      <c r="S38" s="18" t="s">
        <v>182</v>
      </c>
      <c r="T38" s="20" t="s">
        <v>182</v>
      </c>
      <c r="U38" s="18" t="n">
        <v>460.78663257</v>
      </c>
      <c r="V38" s="20" t="n">
        <v>5.86507009</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(5689.0/B40*100)</f>
        <v/>
      </c>
      <c r="D40" s="19" t="n">
        <v>8468</v>
      </c>
      <c r="E40" s="18" t="n">
        <v>491.09350628</v>
      </c>
      <c r="F40" s="20" t="n">
        <v>7.26741144</v>
      </c>
      <c r="G40" s="18" t="n">
        <v>518.96968525</v>
      </c>
      <c r="H40" s="20" t="n">
        <v>4.20088322</v>
      </c>
      <c r="I40" s="18" t="n">
        <v>499.77024557</v>
      </c>
      <c r="J40" s="20" t="n">
        <v>3.69027407</v>
      </c>
      <c r="K40" s="18" t="n">
        <v>487.38202802</v>
      </c>
      <c r="L40" s="20" t="n">
        <v>4.19402169</v>
      </c>
      <c r="M40" s="18" t="n">
        <v>408.69474018</v>
      </c>
      <c r="N40" s="20" t="n">
        <v>29.40753755</v>
      </c>
      <c r="O40" s="18" t="s">
        <v>182</v>
      </c>
      <c r="P40" s="20" t="s">
        <v>182</v>
      </c>
      <c r="Q40" s="18" t="n">
        <v>491.16464222</v>
      </c>
      <c r="R40" s="20" t="n">
        <v>2.5540442</v>
      </c>
      <c r="S40" s="18" t="s">
        <v>182</v>
      </c>
      <c r="T40" s="20" t="s">
        <v>182</v>
      </c>
      <c r="U40" s="18" t="n">
        <v>406.78490918</v>
      </c>
      <c r="V40" s="20" t="n">
        <v>6.35947618</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(2928.0/B46*100)</f>
        <v/>
      </c>
      <c r="D46" s="19" t="n">
        <v>20213</v>
      </c>
      <c r="E46" s="18" t="n">
        <v>364.66121216</v>
      </c>
      <c r="F46" s="20" t="n">
        <v>4.74860991</v>
      </c>
      <c r="G46" s="18" t="n">
        <v>401.96695735</v>
      </c>
      <c r="H46" s="20" t="n">
        <v>5.45638045</v>
      </c>
      <c r="I46" s="18" t="n">
        <v>394.68728695</v>
      </c>
      <c r="J46" s="20" t="n">
        <v>4.0114842</v>
      </c>
      <c r="K46" s="18" t="n">
        <v>398.2688325</v>
      </c>
      <c r="L46" s="20" t="n">
        <v>4.39584836</v>
      </c>
      <c r="M46" s="18" t="n">
        <v>284.46388749</v>
      </c>
      <c r="N46" s="20" t="n">
        <v>12.06045404</v>
      </c>
      <c r="O46" s="18" t="s">
        <v>182</v>
      </c>
      <c r="P46" s="20" t="s">
        <v>182</v>
      </c>
      <c r="Q46" s="18" t="s">
        <v>182</v>
      </c>
      <c r="R46" s="20" t="s">
        <v>182</v>
      </c>
      <c r="S46" s="18" t="s">
        <v>182</v>
      </c>
      <c r="T46" s="20" t="s">
        <v>182</v>
      </c>
      <c r="U46" s="18" t="n">
        <v>358.51170202</v>
      </c>
      <c r="V46" s="20" t="n">
        <v>3.93983656</v>
      </c>
    </row>
    <row r="47" spans="1:22">
      <c r="A47" s="15" t="s">
        <v>222</v>
      </c>
      <c r="B47" s="17" t="n">
        <v>5928</v>
      </c>
      <c r="C47" s="18">
        <f>(227.0/B47*100)</f>
        <v/>
      </c>
      <c r="D47" s="19" t="n">
        <v>5701</v>
      </c>
      <c r="E47" s="18" t="n">
        <v>432.48151282</v>
      </c>
      <c r="F47" s="20" t="n">
        <v>6.78353235</v>
      </c>
      <c r="G47" s="18" t="n">
        <v>475.2779161</v>
      </c>
      <c r="H47" s="20" t="n">
        <v>5.45079137</v>
      </c>
      <c r="I47" s="18" t="n">
        <v>454.10658818</v>
      </c>
      <c r="J47" s="20" t="n">
        <v>3.74869065</v>
      </c>
      <c r="K47" s="18" t="n">
        <v>445.44618989</v>
      </c>
      <c r="L47" s="20" t="n">
        <v>5.26285125</v>
      </c>
      <c r="M47" s="18" t="n">
        <v>351.05817057</v>
      </c>
      <c r="N47" s="20" t="n">
        <v>12.61946813</v>
      </c>
      <c r="O47" s="18" t="s">
        <v>182</v>
      </c>
      <c r="P47" s="20" t="s">
        <v>182</v>
      </c>
      <c r="Q47" s="18" t="s">
        <v>182</v>
      </c>
      <c r="R47" s="20" t="s">
        <v>182</v>
      </c>
      <c r="S47" s="18" t="s">
        <v>182</v>
      </c>
      <c r="T47" s="20" t="s">
        <v>182</v>
      </c>
      <c r="U47" s="18" t="n">
        <v>386.20940772</v>
      </c>
      <c r="V47" s="20" t="n">
        <v>4.79895469</v>
      </c>
    </row>
    <row r="48" spans="1:22">
      <c r="A48" s="15" t="s">
        <v>223</v>
      </c>
      <c r="B48" s="17" t="n">
        <v>9841</v>
      </c>
      <c r="C48" s="18">
        <f>(19.0/B48*100)</f>
        <v/>
      </c>
      <c r="D48" s="19" t="n">
        <v>9822</v>
      </c>
      <c r="E48" s="18" t="n">
        <v>516.08305785</v>
      </c>
      <c r="F48" s="20" t="n">
        <v>6.93256195</v>
      </c>
      <c r="G48" s="18" t="n">
        <v>540.47989617</v>
      </c>
      <c r="H48" s="20" t="n">
        <v>5.40846753</v>
      </c>
      <c r="I48" s="18" t="n">
        <v>534.8323154</v>
      </c>
      <c r="J48" s="20" t="n">
        <v>4.6022931</v>
      </c>
      <c r="K48" s="18" t="n">
        <v>542.81947928</v>
      </c>
      <c r="L48" s="20" t="n">
        <v>6.57671568</v>
      </c>
      <c r="M48" s="18" t="n">
        <v>379.37826934</v>
      </c>
      <c r="N48" s="20" t="n">
        <v>11.07715242</v>
      </c>
      <c r="O48" s="18" t="s">
        <v>182</v>
      </c>
      <c r="P48" s="20" t="s">
        <v>182</v>
      </c>
      <c r="Q48" s="18" t="s">
        <v>182</v>
      </c>
      <c r="R48" s="20" t="s">
        <v>182</v>
      </c>
      <c r="S48" s="18" t="s">
        <v>182</v>
      </c>
      <c r="T48" s="20" t="s">
        <v>182</v>
      </c>
      <c r="U48" s="18" t="n">
        <v>449.17976814</v>
      </c>
      <c r="V48" s="20" t="n">
        <v>30.46531467</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(1219.0/B50*100)</f>
        <v/>
      </c>
      <c r="D50" s="19" t="n">
        <v>10576</v>
      </c>
      <c r="E50" s="18" t="n">
        <v>392.97566099</v>
      </c>
      <c r="F50" s="20" t="n">
        <v>3.99026022</v>
      </c>
      <c r="G50" s="18" t="n">
        <v>404.83494164</v>
      </c>
      <c r="H50" s="20" t="n">
        <v>2.90318914</v>
      </c>
      <c r="I50" s="18" t="n">
        <v>393.20989149</v>
      </c>
      <c r="J50" s="20" t="n">
        <v>2.87694475</v>
      </c>
      <c r="K50" s="18" t="n">
        <v>394.68877372</v>
      </c>
      <c r="L50" s="20" t="n">
        <v>5.51863357</v>
      </c>
      <c r="M50" s="18" t="n">
        <v>309.38214635</v>
      </c>
      <c r="N50" s="20" t="n">
        <v>11.65830352</v>
      </c>
      <c r="O50" s="18" t="s">
        <v>182</v>
      </c>
      <c r="P50" s="20" t="s">
        <v>182</v>
      </c>
      <c r="Q50" s="18" t="s">
        <v>182</v>
      </c>
      <c r="R50" s="20" t="s">
        <v>182</v>
      </c>
      <c r="S50" s="18" t="s">
        <v>182</v>
      </c>
      <c r="T50" s="20" t="s">
        <v>182</v>
      </c>
      <c r="U50" s="18" t="n">
        <v>364.30233549</v>
      </c>
      <c r="V50" s="20" t="n">
        <v>7.08133632</v>
      </c>
    </row>
    <row r="51" spans="1:22">
      <c r="A51" s="15" t="s">
        <v>226</v>
      </c>
      <c r="B51" s="17" t="n">
        <v>6866</v>
      </c>
      <c r="C51" s="18">
        <f>(116.0/B51*100)</f>
        <v/>
      </c>
      <c r="D51" s="19" t="n">
        <v>6750</v>
      </c>
      <c r="E51" s="18" t="n">
        <v>391.60232371</v>
      </c>
      <c r="F51" s="20" t="n">
        <v>3.90252056</v>
      </c>
      <c r="G51" s="18" t="n">
        <v>409.97683994</v>
      </c>
      <c r="H51" s="20" t="n">
        <v>3.97704625</v>
      </c>
      <c r="I51" s="18" t="n">
        <v>406.96932054</v>
      </c>
      <c r="J51" s="20" t="n">
        <v>3.38955114</v>
      </c>
      <c r="K51" s="18" t="n">
        <v>412.21506155</v>
      </c>
      <c r="L51" s="20" t="n">
        <v>4.71176246</v>
      </c>
      <c r="M51" s="18" t="n">
        <v>338.45012167</v>
      </c>
      <c r="N51" s="20" t="n">
        <v>17.18682088</v>
      </c>
      <c r="O51" s="18" t="s">
        <v>182</v>
      </c>
      <c r="P51" s="20" t="s">
        <v>182</v>
      </c>
      <c r="Q51" s="18" t="n">
        <v>380.5422133</v>
      </c>
      <c r="R51" s="20" t="n">
        <v>4.31283207</v>
      </c>
      <c r="S51" s="18" t="s">
        <v>182</v>
      </c>
      <c r="T51" s="20" t="s">
        <v>182</v>
      </c>
      <c r="U51" s="18" t="n">
        <v>378.47077682</v>
      </c>
      <c r="V51" s="20" t="n">
        <v>5.18762373</v>
      </c>
    </row>
    <row r="52" spans="1:22">
      <c r="A52" s="15" t="s">
        <v>227</v>
      </c>
      <c r="B52" s="17" t="n">
        <v>5809</v>
      </c>
      <c r="C52" s="18">
        <f>(126.0/B52*100)</f>
        <v/>
      </c>
      <c r="D52" s="19" t="n">
        <v>5683</v>
      </c>
      <c r="E52" s="18" t="n">
        <v>451.80127366</v>
      </c>
      <c r="F52" s="20" t="n">
        <v>4.87102134</v>
      </c>
      <c r="G52" s="18" t="n">
        <v>481.33446165</v>
      </c>
      <c r="H52" s="20" t="n">
        <v>3.61793385</v>
      </c>
      <c r="I52" s="18" t="n">
        <v>467.3249957</v>
      </c>
      <c r="J52" s="20" t="n">
        <v>3.52930599</v>
      </c>
      <c r="K52" s="18" t="n">
        <v>457.34113491</v>
      </c>
      <c r="L52" s="20" t="n">
        <v>3.85482573</v>
      </c>
      <c r="M52" s="18" t="n">
        <v>376.4202098</v>
      </c>
      <c r="N52" s="20" t="n">
        <v>22.91895151</v>
      </c>
      <c r="O52" s="18" t="s">
        <v>182</v>
      </c>
      <c r="P52" s="20" t="s">
        <v>182</v>
      </c>
      <c r="Q52" s="18" t="s">
        <v>182</v>
      </c>
      <c r="R52" s="20" t="s">
        <v>182</v>
      </c>
      <c r="S52" s="18" t="s">
        <v>182</v>
      </c>
      <c r="T52" s="20" t="s">
        <v>182</v>
      </c>
      <c r="U52" s="18" t="n">
        <v>390.57392407</v>
      </c>
      <c r="V52" s="20" t="n">
        <v>7.69811696</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(531.0/B54*100)</f>
        <v/>
      </c>
      <c r="D54" s="19" t="n">
        <v>4209</v>
      </c>
      <c r="E54" s="18" t="n">
        <v>323.09394787</v>
      </c>
      <c r="F54" s="20" t="n">
        <v>4.7500872</v>
      </c>
      <c r="G54" s="18" t="n">
        <v>359.32684923</v>
      </c>
      <c r="H54" s="20" t="n">
        <v>4.6674746</v>
      </c>
      <c r="I54" s="18" t="n">
        <v>337.11558462</v>
      </c>
      <c r="J54" s="20" t="n">
        <v>4.27097381</v>
      </c>
      <c r="K54" s="18" t="n">
        <v>336.73099435</v>
      </c>
      <c r="L54" s="20" t="n">
        <v>3.75030193</v>
      </c>
      <c r="M54" s="18" t="n">
        <v>287.6604697</v>
      </c>
      <c r="N54" s="20" t="n">
        <v>9.120625710000001</v>
      </c>
      <c r="O54" s="18" t="s">
        <v>182</v>
      </c>
      <c r="P54" s="20" t="s">
        <v>182</v>
      </c>
      <c r="Q54" s="18" t="s">
        <v>182</v>
      </c>
      <c r="R54" s="20" t="s">
        <v>182</v>
      </c>
      <c r="S54" s="18" t="s">
        <v>182</v>
      </c>
      <c r="T54" s="20" t="s">
        <v>182</v>
      </c>
      <c r="U54" s="18" t="n">
        <v>291.89656017</v>
      </c>
      <c r="V54" s="20" t="n">
        <v>4.71766257</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534.26429918</v>
      </c>
      <c r="F56" s="20" t="n">
        <v>6.56849954</v>
      </c>
      <c r="G56" s="18" t="n">
        <v>555.21522874</v>
      </c>
      <c r="H56" s="20" t="n">
        <v>3.89073218</v>
      </c>
      <c r="I56" s="18" t="n">
        <v>552.01927773</v>
      </c>
      <c r="J56" s="20" t="n">
        <v>3.4777008</v>
      </c>
      <c r="K56" s="18" t="n">
        <v>533.44382888</v>
      </c>
      <c r="L56" s="20" t="n">
        <v>5.02951892</v>
      </c>
      <c r="M56" s="18" t="n">
        <v>469.66514609</v>
      </c>
      <c r="N56" s="20" t="n">
        <v>16.61451933</v>
      </c>
      <c r="O56" s="18" t="s">
        <v>182</v>
      </c>
      <c r="P56" s="20" t="s">
        <v>182</v>
      </c>
      <c r="Q56" s="18" t="s">
        <v>182</v>
      </c>
      <c r="R56" s="20" t="s">
        <v>182</v>
      </c>
      <c r="S56" s="18" t="s">
        <v>182</v>
      </c>
      <c r="T56" s="20" t="s">
        <v>182</v>
      </c>
      <c r="U56" s="18" t="n">
        <v>468.35754061</v>
      </c>
      <c r="V56" s="20" t="n">
        <v>21.16725854</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(273.0/B61*100)</f>
        <v/>
      </c>
      <c r="D61" s="19" t="n">
        <v>6252</v>
      </c>
      <c r="E61" s="18" t="n">
        <v>481.91313324</v>
      </c>
      <c r="F61" s="20" t="n">
        <v>3.25671729</v>
      </c>
      <c r="G61" s="18" t="n">
        <v>490.05680115</v>
      </c>
      <c r="H61" s="20" t="n">
        <v>3.26377168</v>
      </c>
      <c r="I61" s="18" t="n">
        <v>485.2940528</v>
      </c>
      <c r="J61" s="20" t="n">
        <v>2.97099602</v>
      </c>
      <c r="K61" s="18" t="n">
        <v>470.73770135</v>
      </c>
      <c r="L61" s="20" t="n">
        <v>4.14852765</v>
      </c>
      <c r="M61" s="18" t="n">
        <v>412.79041495</v>
      </c>
      <c r="N61" s="20" t="n">
        <v>15.55189954</v>
      </c>
      <c r="O61" s="18" t="s">
        <v>182</v>
      </c>
      <c r="P61" s="20" t="s">
        <v>182</v>
      </c>
      <c r="Q61" s="18" t="s">
        <v>182</v>
      </c>
      <c r="R61" s="20" t="s">
        <v>182</v>
      </c>
      <c r="S61" s="18" t="s">
        <v>182</v>
      </c>
      <c r="T61" s="20" t="s">
        <v>182</v>
      </c>
      <c r="U61" s="18" t="n">
        <v>408.06858536</v>
      </c>
      <c r="V61" s="20" t="n">
        <v>7.624216</v>
      </c>
    </row>
    <row r="62" spans="1:22">
      <c r="A62" s="15" t="s">
        <v>237</v>
      </c>
      <c r="B62" s="17" t="n">
        <v>4476</v>
      </c>
      <c r="C62" s="18">
        <f>(5.0/B62*100)</f>
        <v/>
      </c>
      <c r="D62" s="19" t="n">
        <v>4471</v>
      </c>
      <c r="E62" s="18" t="n">
        <v>527.6525951</v>
      </c>
      <c r="F62" s="20" t="n">
        <v>6.60566314</v>
      </c>
      <c r="G62" s="18" t="n">
        <v>547.35448724</v>
      </c>
      <c r="H62" s="20" t="n">
        <v>2.27177339</v>
      </c>
      <c r="I62" s="18" t="n">
        <v>550.4978555599999</v>
      </c>
      <c r="J62" s="20" t="n">
        <v>2.1594959</v>
      </c>
      <c r="K62" s="18" t="n">
        <v>532.1203984700001</v>
      </c>
      <c r="L62" s="20" t="n">
        <v>2.64069701</v>
      </c>
      <c r="M62" s="18" t="n">
        <v>492.5715519</v>
      </c>
      <c r="N62" s="20" t="n">
        <v>17.55575261</v>
      </c>
      <c r="O62" s="18" t="s">
        <v>182</v>
      </c>
      <c r="P62" s="20" t="s">
        <v>182</v>
      </c>
      <c r="Q62" s="18" t="s">
        <v>182</v>
      </c>
      <c r="R62" s="20" t="s">
        <v>182</v>
      </c>
      <c r="S62" s="18" t="s">
        <v>182</v>
      </c>
      <c r="T62" s="20" t="s">
        <v>182</v>
      </c>
      <c r="U62" s="18" t="n">
        <v>457.03347921</v>
      </c>
      <c r="V62" s="20" t="n">
        <v>18.87780472</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(529.0/B67*100)</f>
        <v/>
      </c>
      <c r="D67" s="19" t="n">
        <v>6442</v>
      </c>
      <c r="E67" s="18" t="n">
        <v>380.58235461</v>
      </c>
      <c r="F67" s="20" t="n">
        <v>4.03964405</v>
      </c>
      <c r="G67" s="18" t="n">
        <v>408.42350778</v>
      </c>
      <c r="H67" s="20" t="n">
        <v>3.12679384</v>
      </c>
      <c r="I67" s="18" t="n">
        <v>392.88457994</v>
      </c>
      <c r="J67" s="20" t="n">
        <v>3.30034514</v>
      </c>
      <c r="K67" s="18" t="n">
        <v>402.90141677</v>
      </c>
      <c r="L67" s="20" t="n">
        <v>4.61174976</v>
      </c>
      <c r="M67" s="18" t="n">
        <v>303.84785217</v>
      </c>
      <c r="N67" s="20" t="n">
        <v>8.663461910000001</v>
      </c>
      <c r="O67" s="18" t="s">
        <v>182</v>
      </c>
      <c r="P67" s="20" t="s">
        <v>182</v>
      </c>
      <c r="Q67" s="18" t="s">
        <v>182</v>
      </c>
      <c r="R67" s="20" t="s">
        <v>182</v>
      </c>
      <c r="S67" s="18" t="s">
        <v>182</v>
      </c>
      <c r="T67" s="20" t="s">
        <v>182</v>
      </c>
      <c r="U67" s="18" t="n">
        <v>327.78169132</v>
      </c>
      <c r="V67" s="20" t="n">
        <v>6.94595778</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497.99480031</v>
      </c>
      <c r="F70" s="20" t="n">
        <v>5.3076862</v>
      </c>
      <c r="G70" s="18" t="n">
        <v>506.38524297</v>
      </c>
      <c r="H70" s="20" t="n">
        <v>2.94680673</v>
      </c>
      <c r="I70" s="18" t="n">
        <v>493.93040845</v>
      </c>
      <c r="J70" s="20" t="n">
        <v>4.26335917</v>
      </c>
      <c r="K70" s="18" t="n">
        <v>489.33496709</v>
      </c>
      <c r="L70" s="20" t="n">
        <v>5.31843405</v>
      </c>
      <c r="M70" s="18" t="n">
        <v>454.95534387</v>
      </c>
      <c r="N70" s="20" t="n">
        <v>16.73197951</v>
      </c>
      <c r="O70" s="18" t="s">
        <v>182</v>
      </c>
      <c r="P70" s="20" t="s">
        <v>182</v>
      </c>
      <c r="Q70" s="18" t="s">
        <v>182</v>
      </c>
      <c r="R70" s="20" t="s">
        <v>182</v>
      </c>
      <c r="S70" s="18" t="s">
        <v>182</v>
      </c>
      <c r="T70" s="20" t="s">
        <v>182</v>
      </c>
      <c r="U70" s="18" t="n">
        <v>430.90549362</v>
      </c>
      <c r="V70" s="20" t="n">
        <v>8.103872709999999</v>
      </c>
    </row>
    <row r="71" spans="1:22">
      <c r="A71" s="15" t="s">
        <v>246</v>
      </c>
      <c r="B71" s="17" t="n">
        <v>6115</v>
      </c>
      <c r="C71" s="18">
        <f>(124.0/B71*100)</f>
        <v/>
      </c>
      <c r="D71" s="19" t="n">
        <v>5991</v>
      </c>
      <c r="E71" s="18" t="n">
        <v>552.32624679</v>
      </c>
      <c r="F71" s="20" t="n">
        <v>6.39706683</v>
      </c>
      <c r="G71" s="18" t="n">
        <v>584.2467736</v>
      </c>
      <c r="H71" s="20" t="n">
        <v>3.25626636</v>
      </c>
      <c r="I71" s="18" t="n">
        <v>565.7507922</v>
      </c>
      <c r="J71" s="20" t="n">
        <v>2.24771311</v>
      </c>
      <c r="K71" s="18" t="n">
        <v>552.90396273</v>
      </c>
      <c r="L71" s="20" t="n">
        <v>2.66285308</v>
      </c>
      <c r="M71" s="18" t="n">
        <v>478.19921099</v>
      </c>
      <c r="N71" s="20" t="n">
        <v>17.49214051</v>
      </c>
      <c r="O71" s="18" t="s">
        <v>182</v>
      </c>
      <c r="P71" s="20" t="s">
        <v>182</v>
      </c>
      <c r="Q71" s="18" t="s">
        <v>182</v>
      </c>
      <c r="R71" s="20" t="s">
        <v>182</v>
      </c>
      <c r="S71" s="18" t="s">
        <v>182</v>
      </c>
      <c r="T71" s="20" t="s">
        <v>182</v>
      </c>
      <c r="U71" s="18" t="n">
        <v>509.93048761</v>
      </c>
      <c r="V71" s="20" t="n">
        <v>14.34482595</v>
      </c>
    </row>
    <row r="72" spans="1:22">
      <c r="A72" s="15" t="s">
        <v>247</v>
      </c>
      <c r="B72" s="17" t="n">
        <v>7708</v>
      </c>
      <c r="C72" s="18">
        <f>(9.0/B72*100)</f>
        <v/>
      </c>
      <c r="D72" s="19" t="n">
        <v>7699</v>
      </c>
      <c r="E72" s="18" t="n">
        <v>497.71209487</v>
      </c>
      <c r="F72" s="20" t="n">
        <v>9.67509379</v>
      </c>
      <c r="G72" s="18" t="n">
        <v>548.51693473</v>
      </c>
      <c r="H72" s="20" t="n">
        <v>4.20132812</v>
      </c>
      <c r="I72" s="18" t="n">
        <v>543.12586145</v>
      </c>
      <c r="J72" s="20" t="n">
        <v>3.19063099</v>
      </c>
      <c r="K72" s="18" t="n">
        <v>547.84873983</v>
      </c>
      <c r="L72" s="20" t="n">
        <v>4.20922558</v>
      </c>
      <c r="M72" s="18" t="n">
        <v>397.26229727</v>
      </c>
      <c r="N72" s="20" t="n">
        <v>19.0006931</v>
      </c>
      <c r="O72" s="18" t="s">
        <v>182</v>
      </c>
      <c r="P72" s="20" t="s">
        <v>182</v>
      </c>
      <c r="Q72" s="18" t="s">
        <v>182</v>
      </c>
      <c r="R72" s="20" t="s">
        <v>182</v>
      </c>
      <c r="S72" s="18" t="s">
        <v>182</v>
      </c>
      <c r="T72" s="20" t="s">
        <v>182</v>
      </c>
      <c r="U72" s="18" t="n">
        <v>434.75119305</v>
      </c>
      <c r="V72" s="20" t="n">
        <v>31.27780271</v>
      </c>
    </row>
    <row r="73" spans="1:22">
      <c r="A73" s="15" t="s">
        <v>248</v>
      </c>
      <c r="B73" s="17" t="n">
        <v>8249</v>
      </c>
      <c r="C73" s="18">
        <f>(262.0/B73*100)</f>
        <v/>
      </c>
      <c r="D73" s="19" t="n">
        <v>7987</v>
      </c>
      <c r="E73" s="18" t="n">
        <v>401.44848231</v>
      </c>
      <c r="F73" s="20" t="n">
        <v>5.33606427</v>
      </c>
      <c r="G73" s="18" t="n">
        <v>420.13708587</v>
      </c>
      <c r="H73" s="20" t="n">
        <v>4.16449496</v>
      </c>
      <c r="I73" s="18" t="n">
        <v>416.92257925</v>
      </c>
      <c r="J73" s="20" t="n">
        <v>3.39879664</v>
      </c>
      <c r="K73" s="18" t="n">
        <v>424.17212885</v>
      </c>
      <c r="L73" s="20" t="n">
        <v>4.61915693</v>
      </c>
      <c r="M73" s="18" t="n">
        <v>373.56292305</v>
      </c>
      <c r="N73" s="20" t="n">
        <v>8.33863586</v>
      </c>
      <c r="O73" s="18" t="s">
        <v>182</v>
      </c>
      <c r="P73" s="20" t="s">
        <v>182</v>
      </c>
      <c r="Q73" s="18" t="s">
        <v>182</v>
      </c>
      <c r="R73" s="20" t="s">
        <v>182</v>
      </c>
      <c r="S73" s="18" t="s">
        <v>182</v>
      </c>
      <c r="T73" s="20" t="s">
        <v>182</v>
      </c>
      <c r="U73" s="18" t="n">
        <v>363.1329884</v>
      </c>
      <c r="V73" s="20" t="n">
        <v>11.51093134</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(314.0/B77*100)</f>
        <v/>
      </c>
      <c r="D77" s="19" t="n">
        <v>5748</v>
      </c>
      <c r="E77" s="18" t="n">
        <v>409.66296389</v>
      </c>
      <c r="F77" s="20" t="n">
        <v>5.05687279</v>
      </c>
      <c r="G77" s="18" t="n">
        <v>449.14354109</v>
      </c>
      <c r="H77" s="20" t="n">
        <v>3.65079405</v>
      </c>
      <c r="I77" s="18" t="n">
        <v>434.03517906</v>
      </c>
      <c r="J77" s="20" t="n">
        <v>3.47332649</v>
      </c>
      <c r="K77" s="18" t="n">
        <v>423.81471027</v>
      </c>
      <c r="L77" s="20" t="n">
        <v>4.64625061</v>
      </c>
      <c r="M77" s="18" t="n">
        <v>351.09429102</v>
      </c>
      <c r="N77" s="20" t="n">
        <v>14.79109672</v>
      </c>
      <c r="O77" s="18" t="s">
        <v>182</v>
      </c>
      <c r="P77" s="20" t="s">
        <v>182</v>
      </c>
      <c r="Q77" s="18" t="s">
        <v>182</v>
      </c>
      <c r="R77" s="20" t="s">
        <v>182</v>
      </c>
      <c r="S77" s="18" t="s">
        <v>182</v>
      </c>
      <c r="T77" s="20" t="s">
        <v>182</v>
      </c>
      <c r="U77" s="18" t="n">
        <v>368.97881167</v>
      </c>
      <c r="V77" s="20" t="n">
        <v>4.25027316</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358</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(1529.0/B7*100)</f>
        <v/>
      </c>
      <c r="D7" s="19" t="n">
        <v>13001</v>
      </c>
      <c r="E7" s="18" t="n">
        <v>424.55934191</v>
      </c>
      <c r="F7" s="20" t="n">
        <v>7.70996457</v>
      </c>
      <c r="G7" s="18" t="n">
        <v>471.9632798</v>
      </c>
      <c r="H7" s="20" t="n">
        <v>6.74020821</v>
      </c>
      <c r="I7" s="18" t="n">
        <v>500.85270825</v>
      </c>
      <c r="J7" s="20" t="n">
        <v>2.16771955</v>
      </c>
      <c r="K7" s="18" t="n">
        <v>506.67779238</v>
      </c>
      <c r="L7" s="20" t="n">
        <v>2.5397249</v>
      </c>
      <c r="M7" s="18" t="n">
        <v>388.11866311</v>
      </c>
      <c r="N7" s="20" t="n">
        <v>15.08149247</v>
      </c>
      <c r="O7" s="18" t="s">
        <v>182</v>
      </c>
      <c r="P7" s="20" t="s">
        <v>182</v>
      </c>
      <c r="Q7" s="18" t="s">
        <v>182</v>
      </c>
      <c r="R7" s="20" t="s">
        <v>182</v>
      </c>
      <c r="S7" s="18" t="s">
        <v>182</v>
      </c>
      <c r="T7" s="20" t="s">
        <v>182</v>
      </c>
      <c r="U7" s="18" t="n">
        <v>463.78404343</v>
      </c>
      <c r="V7" s="20" t="n">
        <v>4.86719031</v>
      </c>
    </row>
    <row r="8" spans="1:22">
      <c r="A8" s="15" t="s">
        <v>183</v>
      </c>
      <c r="B8" s="17" t="n">
        <v>7007</v>
      </c>
      <c r="C8" s="18">
        <f>(227.0/B8*100)</f>
        <v/>
      </c>
      <c r="D8" s="19" t="n">
        <v>6780</v>
      </c>
      <c r="E8" s="18" t="n">
        <v>445.0021393</v>
      </c>
      <c r="F8" s="20" t="n">
        <v>8.96243565</v>
      </c>
      <c r="G8" s="18" t="n">
        <v>483.77226939</v>
      </c>
      <c r="H8" s="20" t="n">
        <v>5.85726445</v>
      </c>
      <c r="I8" s="18" t="n">
        <v>504.21178973</v>
      </c>
      <c r="J8" s="20" t="n">
        <v>3.03374505</v>
      </c>
      <c r="K8" s="18" t="n">
        <v>510.75546954</v>
      </c>
      <c r="L8" s="20" t="n">
        <v>3.44773311</v>
      </c>
      <c r="M8" s="18" t="n">
        <v>431.33135579</v>
      </c>
      <c r="N8" s="20" t="n">
        <v>28.63360248</v>
      </c>
      <c r="O8" s="18" t="s">
        <v>182</v>
      </c>
      <c r="P8" s="20" t="s">
        <v>182</v>
      </c>
      <c r="Q8" s="18" t="n">
        <v>301.63126691</v>
      </c>
      <c r="R8" s="20" t="n">
        <v>25.14921031</v>
      </c>
      <c r="S8" s="18" t="s">
        <v>182</v>
      </c>
      <c r="T8" s="20" t="s">
        <v>182</v>
      </c>
      <c r="U8" s="18" t="n">
        <v>426.69965028</v>
      </c>
      <c r="V8" s="20" t="n">
        <v>7.33324473</v>
      </c>
    </row>
    <row r="9" spans="1:22">
      <c r="A9" s="15" t="s">
        <v>184</v>
      </c>
      <c r="B9" s="17" t="n">
        <v>9651</v>
      </c>
      <c r="C9" s="18">
        <f>(627.0/B9*100)</f>
        <v/>
      </c>
      <c r="D9" s="19" t="n">
        <v>9024</v>
      </c>
      <c r="E9" s="18" t="n">
        <v>447.46993214</v>
      </c>
      <c r="F9" s="20" t="n">
        <v>6.55629586</v>
      </c>
      <c r="G9" s="18" t="n">
        <v>487.72088471</v>
      </c>
      <c r="H9" s="20" t="n">
        <v>6.29549217</v>
      </c>
      <c r="I9" s="18" t="n">
        <v>529.72018619</v>
      </c>
      <c r="J9" s="20" t="n">
        <v>2.68955221</v>
      </c>
      <c r="K9" s="18" t="n">
        <v>511.62155391</v>
      </c>
      <c r="L9" s="20" t="n">
        <v>2.81781295</v>
      </c>
      <c r="M9" s="18" t="n">
        <v>434.12804464</v>
      </c>
      <c r="N9" s="20" t="n">
        <v>42.04427122</v>
      </c>
      <c r="O9" s="18" t="s">
        <v>182</v>
      </c>
      <c r="P9" s="20" t="s">
        <v>182</v>
      </c>
      <c r="Q9" s="18" t="n">
        <v>357.98454354</v>
      </c>
      <c r="R9" s="20" t="n">
        <v>11.51846445</v>
      </c>
      <c r="S9" s="18" t="s">
        <v>182</v>
      </c>
      <c r="T9" s="20" t="s">
        <v>182</v>
      </c>
      <c r="U9" s="18" t="n">
        <v>432.62855864</v>
      </c>
      <c r="V9" s="20" t="n">
        <v>5.44670429</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(154.0/B11*100)</f>
        <v/>
      </c>
      <c r="D11" s="19" t="n">
        <v>6899</v>
      </c>
      <c r="E11" s="18" t="n">
        <v>368.89717136</v>
      </c>
      <c r="F11" s="20" t="n">
        <v>7.46688305</v>
      </c>
      <c r="G11" s="18" t="n">
        <v>386.31349682</v>
      </c>
      <c r="H11" s="20" t="n">
        <v>5.40196932</v>
      </c>
      <c r="I11" s="18" t="n">
        <v>432.58860095</v>
      </c>
      <c r="J11" s="20" t="n">
        <v>2.79813742</v>
      </c>
      <c r="K11" s="18" t="n">
        <v>433.91799391</v>
      </c>
      <c r="L11" s="20" t="n">
        <v>3.39863761</v>
      </c>
      <c r="M11" s="18" t="n">
        <v>327.62067624</v>
      </c>
      <c r="N11" s="20" t="n">
        <v>23.85874784</v>
      </c>
      <c r="O11" s="18" t="s">
        <v>182</v>
      </c>
      <c r="P11" s="20" t="s">
        <v>182</v>
      </c>
      <c r="Q11" s="18" t="s">
        <v>182</v>
      </c>
      <c r="R11" s="20" t="s">
        <v>182</v>
      </c>
      <c r="S11" s="18" t="s">
        <v>182</v>
      </c>
      <c r="T11" s="20" t="s">
        <v>182</v>
      </c>
      <c r="U11" s="18" t="n">
        <v>389.31489593</v>
      </c>
      <c r="V11" s="20" t="n">
        <v>6.29459852</v>
      </c>
    </row>
    <row r="12" spans="1:22">
      <c r="A12" s="15" t="s">
        <v>187</v>
      </c>
      <c r="B12" s="17" t="n">
        <v>6894</v>
      </c>
      <c r="C12" s="18">
        <f>(128.0/B12*100)</f>
        <v/>
      </c>
      <c r="D12" s="19" t="n">
        <v>6766</v>
      </c>
      <c r="E12" s="18" t="n">
        <v>436.55161778</v>
      </c>
      <c r="F12" s="20" t="n">
        <v>6.41091548</v>
      </c>
      <c r="G12" s="18" t="n">
        <v>474.91755816</v>
      </c>
      <c r="H12" s="20" t="n">
        <v>4.28089424</v>
      </c>
      <c r="I12" s="18" t="n">
        <v>507.6780574</v>
      </c>
      <c r="J12" s="20" t="n">
        <v>2.24218908</v>
      </c>
      <c r="K12" s="18" t="n">
        <v>501.96398827</v>
      </c>
      <c r="L12" s="20" t="n">
        <v>3.1725309</v>
      </c>
      <c r="M12" s="18" t="n">
        <v>428.30653466</v>
      </c>
      <c r="N12" s="20" t="n">
        <v>25.45177241</v>
      </c>
      <c r="O12" s="18" t="s">
        <v>182</v>
      </c>
      <c r="P12" s="20" t="s">
        <v>182</v>
      </c>
      <c r="Q12" s="18" t="n">
        <v>340.98506961</v>
      </c>
      <c r="R12" s="20" t="n">
        <v>12.52444664</v>
      </c>
      <c r="S12" s="18" t="s">
        <v>182</v>
      </c>
      <c r="T12" s="20" t="s">
        <v>182</v>
      </c>
      <c r="U12" s="18" t="n">
        <v>418.58184985</v>
      </c>
      <c r="V12" s="20" t="n">
        <v>6.84114009</v>
      </c>
    </row>
    <row r="13" spans="1:22">
      <c r="A13" s="15" t="s">
        <v>188</v>
      </c>
      <c r="B13" s="17" t="n">
        <v>7161</v>
      </c>
      <c r="C13" s="18">
        <f>(353.0/B13*100)</f>
        <v/>
      </c>
      <c r="D13" s="19" t="n">
        <v>6808</v>
      </c>
      <c r="E13" s="18" t="n">
        <v>477.49622367</v>
      </c>
      <c r="F13" s="20" t="n">
        <v>12.145059</v>
      </c>
      <c r="G13" s="18" t="n">
        <v>489.70453423</v>
      </c>
      <c r="H13" s="20" t="n">
        <v>7.62009286</v>
      </c>
      <c r="I13" s="18" t="n">
        <v>522.41720041</v>
      </c>
      <c r="J13" s="20" t="n">
        <v>2.53810273</v>
      </c>
      <c r="K13" s="18" t="n">
        <v>522.46106622</v>
      </c>
      <c r="L13" s="20" t="n">
        <v>2.78654021</v>
      </c>
      <c r="M13" s="18" t="n">
        <v>403.46505939</v>
      </c>
      <c r="N13" s="20" t="n">
        <v>16.7949963</v>
      </c>
      <c r="O13" s="18" t="s">
        <v>182</v>
      </c>
      <c r="P13" s="20" t="s">
        <v>182</v>
      </c>
      <c r="Q13" s="18" t="n">
        <v>447.51533769</v>
      </c>
      <c r="R13" s="20" t="n">
        <v>5.97365007</v>
      </c>
      <c r="S13" s="18" t="s">
        <v>182</v>
      </c>
      <c r="T13" s="20" t="s">
        <v>182</v>
      </c>
      <c r="U13" s="18" t="n">
        <v>438.46206782</v>
      </c>
      <c r="V13" s="20" t="n">
        <v>5.39393107</v>
      </c>
    </row>
    <row r="14" spans="1:22">
      <c r="A14" s="15" t="s">
        <v>189</v>
      </c>
      <c r="B14" s="17" t="n">
        <v>5587</v>
      </c>
      <c r="C14" s="18">
        <f>(204.0/B14*100)</f>
        <v/>
      </c>
      <c r="D14" s="19" t="n">
        <v>5383</v>
      </c>
      <c r="E14" s="18" t="n">
        <v>461.1525446</v>
      </c>
      <c r="F14" s="20" t="n">
        <v>7.83842151</v>
      </c>
      <c r="G14" s="18" t="n">
        <v>494.63908806</v>
      </c>
      <c r="H14" s="20" t="n">
        <v>6.40169411</v>
      </c>
      <c r="I14" s="18" t="n">
        <v>527.23694847</v>
      </c>
      <c r="J14" s="20" t="n">
        <v>2.46271796</v>
      </c>
      <c r="K14" s="18" t="n">
        <v>524.7019087</v>
      </c>
      <c r="L14" s="20" t="n">
        <v>2.91346551</v>
      </c>
      <c r="M14" s="18" t="n">
        <v>422.7798821</v>
      </c>
      <c r="N14" s="20" t="n">
        <v>14.90176457</v>
      </c>
      <c r="O14" s="18" t="s">
        <v>182</v>
      </c>
      <c r="P14" s="20" t="s">
        <v>182</v>
      </c>
      <c r="Q14" s="18" t="s">
        <v>182</v>
      </c>
      <c r="R14" s="20" t="s">
        <v>182</v>
      </c>
      <c r="S14" s="18" t="s">
        <v>182</v>
      </c>
      <c r="T14" s="20" t="s">
        <v>182</v>
      </c>
      <c r="U14" s="18" t="n">
        <v>461.94960028</v>
      </c>
      <c r="V14" s="20" t="n">
        <v>7.37720159</v>
      </c>
    </row>
    <row r="15" spans="1:22">
      <c r="A15" s="15" t="s">
        <v>190</v>
      </c>
      <c r="B15" s="17" t="n">
        <v>5882</v>
      </c>
      <c r="C15" s="18">
        <f>(180.0/B15*100)</f>
        <v/>
      </c>
      <c r="D15" s="19" t="n">
        <v>5702</v>
      </c>
      <c r="E15" s="18" t="n">
        <v>456.00025627</v>
      </c>
      <c r="F15" s="20" t="n">
        <v>8.64158501</v>
      </c>
      <c r="G15" s="18" t="n">
        <v>477.4160833</v>
      </c>
      <c r="H15" s="20" t="n">
        <v>4.98197059</v>
      </c>
      <c r="I15" s="18" t="n">
        <v>520.51149336</v>
      </c>
      <c r="J15" s="20" t="n">
        <v>2.41556716</v>
      </c>
      <c r="K15" s="18" t="n">
        <v>522.32139073</v>
      </c>
      <c r="L15" s="20" t="n">
        <v>3.02111532</v>
      </c>
      <c r="M15" s="18" t="n">
        <v>390.64671061</v>
      </c>
      <c r="N15" s="20" t="n">
        <v>25.21597104</v>
      </c>
      <c r="O15" s="18" t="s">
        <v>182</v>
      </c>
      <c r="P15" s="20" t="s">
        <v>182</v>
      </c>
      <c r="Q15" s="18" t="n">
        <v>368.85220715</v>
      </c>
      <c r="R15" s="20" t="n">
        <v>14.5875493</v>
      </c>
      <c r="S15" s="18" t="s">
        <v>182</v>
      </c>
      <c r="T15" s="20" t="s">
        <v>182</v>
      </c>
      <c r="U15" s="18" t="n">
        <v>460.35190097</v>
      </c>
      <c r="V15" s="20" t="n">
        <v>7.33075574</v>
      </c>
    </row>
    <row r="16" spans="1:22">
      <c r="A16" s="15" t="s">
        <v>191</v>
      </c>
      <c r="B16" s="17" t="n">
        <v>6108</v>
      </c>
      <c r="C16" s="18">
        <f>(276.0/B16*100)</f>
        <v/>
      </c>
      <c r="D16" s="19" t="n">
        <v>5832</v>
      </c>
      <c r="E16" s="18" t="n">
        <v>438.42278482</v>
      </c>
      <c r="F16" s="20" t="n">
        <v>9.360189480000001</v>
      </c>
      <c r="G16" s="18" t="n">
        <v>476.15070307</v>
      </c>
      <c r="H16" s="20" t="n">
        <v>7.87346011</v>
      </c>
      <c r="I16" s="18" t="n">
        <v>513.05596437</v>
      </c>
      <c r="J16" s="20" t="n">
        <v>2.54500548</v>
      </c>
      <c r="K16" s="18" t="n">
        <v>500.64977743</v>
      </c>
      <c r="L16" s="20" t="n">
        <v>3.01203384</v>
      </c>
      <c r="M16" s="18" t="n">
        <v>357.17090442</v>
      </c>
      <c r="N16" s="20" t="n">
        <v>17.03892866</v>
      </c>
      <c r="O16" s="18" t="s">
        <v>182</v>
      </c>
      <c r="P16" s="20" t="s">
        <v>182</v>
      </c>
      <c r="Q16" s="18" t="s">
        <v>182</v>
      </c>
      <c r="R16" s="20" t="s">
        <v>182</v>
      </c>
      <c r="S16" s="18" t="s">
        <v>182</v>
      </c>
      <c r="T16" s="20" t="s">
        <v>182</v>
      </c>
      <c r="U16" s="18" t="n">
        <v>410.3956772</v>
      </c>
      <c r="V16" s="20" t="n">
        <v>6.82705303</v>
      </c>
    </row>
    <row r="17" spans="1:22">
      <c r="A17" s="15" t="s">
        <v>192</v>
      </c>
      <c r="B17" s="17" t="n">
        <v>6504</v>
      </c>
      <c r="C17" s="18">
        <f>(824.0/B17*100)</f>
        <v/>
      </c>
      <c r="D17" s="19" t="n">
        <v>5680</v>
      </c>
      <c r="E17" s="18" t="n">
        <v>438.4015142</v>
      </c>
      <c r="F17" s="20" t="n">
        <v>9.137677050000001</v>
      </c>
      <c r="G17" s="18" t="n">
        <v>497.14365642</v>
      </c>
      <c r="H17" s="20" t="n">
        <v>6.23605358</v>
      </c>
      <c r="I17" s="18" t="n">
        <v>517.6657668</v>
      </c>
      <c r="J17" s="20" t="n">
        <v>3.24334902</v>
      </c>
      <c r="K17" s="18" t="n">
        <v>522.00229014</v>
      </c>
      <c r="L17" s="20" t="n">
        <v>3.3528259</v>
      </c>
      <c r="M17" s="18" t="s">
        <v>182</v>
      </c>
      <c r="N17" s="20" t="s">
        <v>182</v>
      </c>
      <c r="O17" s="18" t="s">
        <v>182</v>
      </c>
      <c r="P17" s="20" t="s">
        <v>182</v>
      </c>
      <c r="Q17" s="18" t="n">
        <v>362.96139732</v>
      </c>
      <c r="R17" s="20" t="n">
        <v>12.64520278</v>
      </c>
      <c r="S17" s="18" t="s">
        <v>182</v>
      </c>
      <c r="T17" s="20" t="s">
        <v>182</v>
      </c>
      <c r="U17" s="18" t="n">
        <v>435.92305926</v>
      </c>
      <c r="V17" s="20" t="n">
        <v>8.416658719999999</v>
      </c>
    </row>
    <row r="18" spans="1:22">
      <c r="A18" s="15" t="s">
        <v>193</v>
      </c>
      <c r="B18" s="17" t="n">
        <v>5532</v>
      </c>
      <c r="C18" s="18">
        <f>(40.0/B18*100)</f>
        <v/>
      </c>
      <c r="D18" s="19" t="n">
        <v>5492</v>
      </c>
      <c r="E18" s="18" t="n">
        <v>401.85876087</v>
      </c>
      <c r="F18" s="20" t="n">
        <v>8.525204049999999</v>
      </c>
      <c r="G18" s="18" t="n">
        <v>409.6350747</v>
      </c>
      <c r="H18" s="20" t="n">
        <v>7.12411746</v>
      </c>
      <c r="I18" s="18" t="n">
        <v>468.49950757</v>
      </c>
      <c r="J18" s="20" t="n">
        <v>3.41899315</v>
      </c>
      <c r="K18" s="18" t="n">
        <v>459.95984919</v>
      </c>
      <c r="L18" s="20" t="n">
        <v>4.25076794</v>
      </c>
      <c r="M18" s="18" t="n">
        <v>358.73236946</v>
      </c>
      <c r="N18" s="20" t="n">
        <v>16.39771243</v>
      </c>
      <c r="O18" s="18" t="s">
        <v>182</v>
      </c>
      <c r="P18" s="20" t="s">
        <v>182</v>
      </c>
      <c r="Q18" s="18" t="s">
        <v>182</v>
      </c>
      <c r="R18" s="20" t="s">
        <v>182</v>
      </c>
      <c r="S18" s="18" t="s">
        <v>182</v>
      </c>
      <c r="T18" s="20" t="s">
        <v>182</v>
      </c>
      <c r="U18" s="18" t="n">
        <v>398.24463137</v>
      </c>
      <c r="V18" s="20" t="n">
        <v>7.40884143</v>
      </c>
    </row>
    <row r="19" spans="1:22">
      <c r="A19" s="15" t="s">
        <v>194</v>
      </c>
      <c r="B19" s="17" t="n">
        <v>5658</v>
      </c>
      <c r="C19" s="18">
        <f>(225.0/B19*100)</f>
        <v/>
      </c>
      <c r="D19" s="19" t="n">
        <v>5433</v>
      </c>
      <c r="E19" s="18" t="n">
        <v>424.79847137</v>
      </c>
      <c r="F19" s="20" t="n">
        <v>7.09892445</v>
      </c>
      <c r="G19" s="18" t="n">
        <v>453.23576435</v>
      </c>
      <c r="H19" s="20" t="n">
        <v>7.337486</v>
      </c>
      <c r="I19" s="18" t="n">
        <v>491.92955854</v>
      </c>
      <c r="J19" s="20" t="n">
        <v>2.79723521</v>
      </c>
      <c r="K19" s="18" t="n">
        <v>483.01379861</v>
      </c>
      <c r="L19" s="20" t="n">
        <v>3.71479905</v>
      </c>
      <c r="M19" s="18" t="n">
        <v>385.76858232</v>
      </c>
      <c r="N19" s="20" t="n">
        <v>18.33358349</v>
      </c>
      <c r="O19" s="18" t="s">
        <v>182</v>
      </c>
      <c r="P19" s="20" t="s">
        <v>182</v>
      </c>
      <c r="Q19" s="18" t="s">
        <v>182</v>
      </c>
      <c r="R19" s="20" t="s">
        <v>182</v>
      </c>
      <c r="S19" s="18" t="s">
        <v>182</v>
      </c>
      <c r="T19" s="20" t="s">
        <v>182</v>
      </c>
      <c r="U19" s="18" t="n">
        <v>401.37805468</v>
      </c>
      <c r="V19" s="20" t="n">
        <v>7.33373141</v>
      </c>
    </row>
    <row r="20" spans="1:22">
      <c r="A20" s="15" t="s">
        <v>195</v>
      </c>
      <c r="B20" s="17" t="n">
        <v>3371</v>
      </c>
      <c r="C20" s="18">
        <f>(81.0/B20*100)</f>
        <v/>
      </c>
      <c r="D20" s="19" t="n">
        <v>3290</v>
      </c>
      <c r="E20" s="18" t="n">
        <v>428.07728606</v>
      </c>
      <c r="F20" s="20" t="n">
        <v>10.50564521</v>
      </c>
      <c r="G20" s="18" t="n">
        <v>447.38236702</v>
      </c>
      <c r="H20" s="20" t="n">
        <v>8.29188576</v>
      </c>
      <c r="I20" s="18" t="n">
        <v>495.09927943</v>
      </c>
      <c r="J20" s="20" t="n">
        <v>2.41611274</v>
      </c>
      <c r="K20" s="18" t="n">
        <v>500.85146472</v>
      </c>
      <c r="L20" s="20" t="n">
        <v>3.99366865</v>
      </c>
      <c r="M20" s="18" t="s">
        <v>182</v>
      </c>
      <c r="N20" s="20" t="s">
        <v>182</v>
      </c>
      <c r="O20" s="18" t="s">
        <v>182</v>
      </c>
      <c r="P20" s="20" t="s">
        <v>182</v>
      </c>
      <c r="Q20" s="18" t="s">
        <v>182</v>
      </c>
      <c r="R20" s="20" t="s">
        <v>182</v>
      </c>
      <c r="S20" s="18" t="s">
        <v>182</v>
      </c>
      <c r="T20" s="20" t="s">
        <v>182</v>
      </c>
      <c r="U20" s="18" t="n">
        <v>436.92085945</v>
      </c>
      <c r="V20" s="20" t="n">
        <v>8.6274444</v>
      </c>
    </row>
    <row r="21" spans="1:22">
      <c r="A21" s="15" t="s">
        <v>196</v>
      </c>
      <c r="B21" s="17" t="n">
        <v>5741</v>
      </c>
      <c r="C21" s="18">
        <f>(102.0/B21*100)</f>
        <v/>
      </c>
      <c r="D21" s="19" t="n">
        <v>5639</v>
      </c>
      <c r="E21" s="18" t="n">
        <v>439.71310251</v>
      </c>
      <c r="F21" s="20" t="n">
        <v>14.7774178</v>
      </c>
      <c r="G21" s="18" t="n">
        <v>459.06486282</v>
      </c>
      <c r="H21" s="20" t="n">
        <v>8.24369703</v>
      </c>
      <c r="I21" s="18" t="n">
        <v>508.23574665</v>
      </c>
      <c r="J21" s="20" t="n">
        <v>2.12550921</v>
      </c>
      <c r="K21" s="18" t="n">
        <v>506.29381676</v>
      </c>
      <c r="L21" s="20" t="n">
        <v>2.48416882</v>
      </c>
      <c r="M21" s="18" t="n">
        <v>424.8487347</v>
      </c>
      <c r="N21" s="20" t="n">
        <v>29.04056888</v>
      </c>
      <c r="O21" s="18" t="s">
        <v>182</v>
      </c>
      <c r="P21" s="20" t="s">
        <v>182</v>
      </c>
      <c r="Q21" s="18" t="s">
        <v>182</v>
      </c>
      <c r="R21" s="20" t="s">
        <v>182</v>
      </c>
      <c r="S21" s="18" t="s">
        <v>182</v>
      </c>
      <c r="T21" s="20" t="s">
        <v>182</v>
      </c>
      <c r="U21" s="18" t="n">
        <v>449.70989755</v>
      </c>
      <c r="V21" s="20" t="n">
        <v>8.517567919999999</v>
      </c>
    </row>
    <row r="22" spans="1:22">
      <c r="A22" s="15" t="s">
        <v>197</v>
      </c>
      <c r="B22" s="17" t="n">
        <v>6598</v>
      </c>
      <c r="C22" s="18">
        <f>(105.0/B22*100)</f>
        <v/>
      </c>
      <c r="D22" s="19" t="n">
        <v>6493</v>
      </c>
      <c r="E22" s="18" t="n">
        <v>414.98625617</v>
      </c>
      <c r="F22" s="20" t="n">
        <v>9.43381537</v>
      </c>
      <c r="G22" s="18" t="n">
        <v>434.7586663</v>
      </c>
      <c r="H22" s="20" t="n">
        <v>8.51459938</v>
      </c>
      <c r="I22" s="18" t="n">
        <v>495.29113242</v>
      </c>
      <c r="J22" s="20" t="n">
        <v>4.34539151</v>
      </c>
      <c r="K22" s="18" t="n">
        <v>485.25444184</v>
      </c>
      <c r="L22" s="20" t="n">
        <v>3.82347128</v>
      </c>
      <c r="M22" s="18" t="n">
        <v>353.48150344</v>
      </c>
      <c r="N22" s="20" t="n">
        <v>10.04320883</v>
      </c>
      <c r="O22" s="18" t="s">
        <v>182</v>
      </c>
      <c r="P22" s="20" t="s">
        <v>182</v>
      </c>
      <c r="Q22" s="18" t="n">
        <v>465.3184081</v>
      </c>
      <c r="R22" s="20" t="n">
        <v>9.52311205</v>
      </c>
      <c r="S22" s="18" t="s">
        <v>182</v>
      </c>
      <c r="T22" s="20" t="s">
        <v>182</v>
      </c>
      <c r="U22" s="18" t="n">
        <v>393.68524287</v>
      </c>
      <c r="V22" s="20" t="n">
        <v>7.74936718</v>
      </c>
    </row>
    <row r="23" spans="1:22">
      <c r="A23" s="15" t="s">
        <v>198</v>
      </c>
      <c r="B23" s="17" t="n">
        <v>11583</v>
      </c>
      <c r="C23" s="18">
        <f>(549.0/B23*100)</f>
        <v/>
      </c>
      <c r="D23" s="19" t="n">
        <v>11034</v>
      </c>
      <c r="E23" s="18" t="n">
        <v>438.76610034</v>
      </c>
      <c r="F23" s="20" t="n">
        <v>8.674452390000001</v>
      </c>
      <c r="G23" s="18" t="n">
        <v>468.28113316</v>
      </c>
      <c r="H23" s="20" t="n">
        <v>6.86481025</v>
      </c>
      <c r="I23" s="18" t="n">
        <v>502.95743272</v>
      </c>
      <c r="J23" s="20" t="n">
        <v>3.3072292</v>
      </c>
      <c r="K23" s="18" t="n">
        <v>495.21756479</v>
      </c>
      <c r="L23" s="20" t="n">
        <v>4.10685386</v>
      </c>
      <c r="M23" s="18" t="n">
        <v>458.71026959</v>
      </c>
      <c r="N23" s="20" t="n">
        <v>19.55759787</v>
      </c>
      <c r="O23" s="18" t="s">
        <v>182</v>
      </c>
      <c r="P23" s="20" t="s">
        <v>182</v>
      </c>
      <c r="Q23" s="18" t="s">
        <v>182</v>
      </c>
      <c r="R23" s="20" t="s">
        <v>182</v>
      </c>
      <c r="S23" s="18" t="s">
        <v>182</v>
      </c>
      <c r="T23" s="20" t="s">
        <v>182</v>
      </c>
      <c r="U23" s="18" t="n">
        <v>435.03722691</v>
      </c>
      <c r="V23" s="20" t="n">
        <v>5.29488049</v>
      </c>
    </row>
    <row r="24" spans="1:22">
      <c r="A24" s="15" t="s">
        <v>199</v>
      </c>
      <c r="B24" s="17" t="n">
        <v>6647</v>
      </c>
      <c r="C24" s="18">
        <f>(28.0/B24*100)</f>
        <v/>
      </c>
      <c r="D24" s="19" t="n">
        <v>6619</v>
      </c>
      <c r="E24" s="18" t="n">
        <v>477.48281911</v>
      </c>
      <c r="F24" s="20" t="n">
        <v>6.05142912</v>
      </c>
      <c r="G24" s="18" t="n">
        <v>521.97511859</v>
      </c>
      <c r="H24" s="20" t="n">
        <v>5.00996598</v>
      </c>
      <c r="I24" s="18" t="n">
        <v>549.258917</v>
      </c>
      <c r="J24" s="20" t="n">
        <v>3.01335823</v>
      </c>
      <c r="K24" s="18" t="n">
        <v>539.33218187</v>
      </c>
      <c r="L24" s="20" t="n">
        <v>3.70892526</v>
      </c>
      <c r="M24" s="18" t="n">
        <v>437.355754</v>
      </c>
      <c r="N24" s="20" t="n">
        <v>17.09724105</v>
      </c>
      <c r="O24" s="18" t="s">
        <v>182</v>
      </c>
      <c r="P24" s="20" t="s">
        <v>182</v>
      </c>
      <c r="Q24" s="18" t="s">
        <v>182</v>
      </c>
      <c r="R24" s="20" t="s">
        <v>182</v>
      </c>
      <c r="S24" s="18" t="s">
        <v>182</v>
      </c>
      <c r="T24" s="20" t="s">
        <v>182</v>
      </c>
      <c r="U24" s="18" t="n">
        <v>450.98704942</v>
      </c>
      <c r="V24" s="20" t="n">
        <v>12.73679014</v>
      </c>
    </row>
    <row r="25" spans="1:22">
      <c r="A25" s="15" t="s">
        <v>200</v>
      </c>
      <c r="B25" s="17" t="n">
        <v>5581</v>
      </c>
      <c r="C25" s="18">
        <f>(28.0/B25*100)</f>
        <v/>
      </c>
      <c r="D25" s="19" t="n">
        <v>5553</v>
      </c>
      <c r="E25" s="18" t="n">
        <v>442.01731298</v>
      </c>
      <c r="F25" s="20" t="n">
        <v>8.193683249999999</v>
      </c>
      <c r="G25" s="18" t="n">
        <v>488.69433853</v>
      </c>
      <c r="H25" s="20" t="n">
        <v>5.71772976</v>
      </c>
      <c r="I25" s="18" t="n">
        <v>532.77269297</v>
      </c>
      <c r="J25" s="20" t="n">
        <v>3.53314983</v>
      </c>
      <c r="K25" s="18" t="n">
        <v>539.37569454</v>
      </c>
      <c r="L25" s="20" t="n">
        <v>5.77595503</v>
      </c>
      <c r="M25" s="18" t="n">
        <v>392.05635972</v>
      </c>
      <c r="N25" s="20" t="n">
        <v>35.90323828</v>
      </c>
      <c r="O25" s="18" t="s">
        <v>182</v>
      </c>
      <c r="P25" s="20" t="s">
        <v>182</v>
      </c>
      <c r="Q25" s="18" t="s">
        <v>182</v>
      </c>
      <c r="R25" s="20" t="s">
        <v>182</v>
      </c>
      <c r="S25" s="18" t="s">
        <v>182</v>
      </c>
      <c r="T25" s="20" t="s">
        <v>182</v>
      </c>
      <c r="U25" s="18" t="n">
        <v>455.09369922</v>
      </c>
      <c r="V25" s="20" t="n">
        <v>25.34361519</v>
      </c>
    </row>
    <row r="26" spans="1:22">
      <c r="A26" s="15" t="s">
        <v>201</v>
      </c>
      <c r="B26" s="17" t="n">
        <v>4869</v>
      </c>
      <c r="C26" s="18">
        <f>(113.0/B26*100)</f>
        <v/>
      </c>
      <c r="D26" s="19" t="n">
        <v>4756</v>
      </c>
      <c r="E26" s="18" t="n">
        <v>445.41301874</v>
      </c>
      <c r="F26" s="20" t="n">
        <v>7.83614669</v>
      </c>
      <c r="G26" s="18" t="n">
        <v>445.78149669</v>
      </c>
      <c r="H26" s="20" t="n">
        <v>5.07833298</v>
      </c>
      <c r="I26" s="18" t="n">
        <v>488.25276375</v>
      </c>
      <c r="J26" s="20" t="n">
        <v>2.25104714</v>
      </c>
      <c r="K26" s="18" t="n">
        <v>494.86973568</v>
      </c>
      <c r="L26" s="20" t="n">
        <v>3.29333613</v>
      </c>
      <c r="M26" s="18" t="s">
        <v>182</v>
      </c>
      <c r="N26" s="20" t="s">
        <v>182</v>
      </c>
      <c r="O26" s="18" t="s">
        <v>182</v>
      </c>
      <c r="P26" s="20" t="s">
        <v>182</v>
      </c>
      <c r="Q26" s="18" t="s">
        <v>182</v>
      </c>
      <c r="R26" s="20" t="s">
        <v>182</v>
      </c>
      <c r="S26" s="18" t="s">
        <v>182</v>
      </c>
      <c r="T26" s="20" t="s">
        <v>182</v>
      </c>
      <c r="U26" s="18" t="n">
        <v>431.50143528</v>
      </c>
      <c r="V26" s="20" t="n">
        <v>10.56682139</v>
      </c>
    </row>
    <row r="27" spans="1:22">
      <c r="A27" s="15" t="s">
        <v>202</v>
      </c>
      <c r="B27" s="17" t="n">
        <v>5299</v>
      </c>
      <c r="C27" s="18">
        <f>(225.0/B27*100)</f>
        <v/>
      </c>
      <c r="D27" s="19" t="n">
        <v>5074</v>
      </c>
      <c r="E27" s="18" t="n">
        <v>430.30505164</v>
      </c>
      <c r="F27" s="20" t="n">
        <v>6.5595372</v>
      </c>
      <c r="G27" s="18" t="n">
        <v>462.27598013</v>
      </c>
      <c r="H27" s="20" t="n">
        <v>4.71579067</v>
      </c>
      <c r="I27" s="18" t="n">
        <v>503.21221709</v>
      </c>
      <c r="J27" s="20" t="n">
        <v>2.2178998</v>
      </c>
      <c r="K27" s="18" t="n">
        <v>499.17990105</v>
      </c>
      <c r="L27" s="20" t="n">
        <v>2.28424198</v>
      </c>
      <c r="M27" s="18" t="n">
        <v>433.74807221</v>
      </c>
      <c r="N27" s="20" t="n">
        <v>14.3856779</v>
      </c>
      <c r="O27" s="18" t="s">
        <v>182</v>
      </c>
      <c r="P27" s="20" t="s">
        <v>182</v>
      </c>
      <c r="Q27" s="18" t="s">
        <v>182</v>
      </c>
      <c r="R27" s="20" t="s">
        <v>182</v>
      </c>
      <c r="S27" s="18" t="s">
        <v>182</v>
      </c>
      <c r="T27" s="20" t="s">
        <v>182</v>
      </c>
      <c r="U27" s="18" t="n">
        <v>424.99304631</v>
      </c>
      <c r="V27" s="20" t="n">
        <v>4.27359991</v>
      </c>
    </row>
    <row r="28" spans="1:22">
      <c r="A28" s="15" t="s">
        <v>203</v>
      </c>
      <c r="B28" s="17" t="n">
        <v>7568</v>
      </c>
      <c r="C28" s="18">
        <f>(150.0/B28*100)</f>
        <v/>
      </c>
      <c r="D28" s="19" t="n">
        <v>7418</v>
      </c>
      <c r="E28" s="18" t="n">
        <v>366.28040472</v>
      </c>
      <c r="F28" s="20" t="n">
        <v>4.90632976</v>
      </c>
      <c r="G28" s="18" t="n">
        <v>380.57768286</v>
      </c>
      <c r="H28" s="20" t="n">
        <v>3.95524935</v>
      </c>
      <c r="I28" s="18" t="n">
        <v>418.44525626</v>
      </c>
      <c r="J28" s="20" t="n">
        <v>2.32443061</v>
      </c>
      <c r="K28" s="18" t="n">
        <v>423.50758555</v>
      </c>
      <c r="L28" s="20" t="n">
        <v>3.38649292</v>
      </c>
      <c r="M28" s="18" t="n">
        <v>331.61953229</v>
      </c>
      <c r="N28" s="20" t="n">
        <v>9.41278149</v>
      </c>
      <c r="O28" s="18" t="s">
        <v>182</v>
      </c>
      <c r="P28" s="20" t="s">
        <v>182</v>
      </c>
      <c r="Q28" s="18" t="s">
        <v>182</v>
      </c>
      <c r="R28" s="20" t="s">
        <v>182</v>
      </c>
      <c r="S28" s="18" t="s">
        <v>182</v>
      </c>
      <c r="T28" s="20" t="s">
        <v>182</v>
      </c>
      <c r="U28" s="18" t="n">
        <v>358.10518999</v>
      </c>
      <c r="V28" s="20" t="n">
        <v>7.48012578</v>
      </c>
    </row>
    <row r="29" spans="1:22">
      <c r="A29" s="15" t="s">
        <v>204</v>
      </c>
      <c r="B29" s="17" t="n">
        <v>5385</v>
      </c>
      <c r="C29" s="18">
        <f>(37.0/B29*100)</f>
        <v/>
      </c>
      <c r="D29" s="19" t="n">
        <v>5348</v>
      </c>
      <c r="E29" s="18" t="n">
        <v>475.50984277</v>
      </c>
      <c r="F29" s="20" t="n">
        <v>8.006329020000001</v>
      </c>
      <c r="G29" s="18" t="n">
        <v>487.3148737</v>
      </c>
      <c r="H29" s="20" t="n">
        <v>6.80235327</v>
      </c>
      <c r="I29" s="18" t="n">
        <v>522.53216363</v>
      </c>
      <c r="J29" s="20" t="n">
        <v>2.60468057</v>
      </c>
      <c r="K29" s="18" t="n">
        <v>522.54270372</v>
      </c>
      <c r="L29" s="20" t="n">
        <v>2.79428887</v>
      </c>
      <c r="M29" s="18" t="n">
        <v>388.67614524</v>
      </c>
      <c r="N29" s="20" t="n">
        <v>42.43001082</v>
      </c>
      <c r="O29" s="18" t="s">
        <v>182</v>
      </c>
      <c r="P29" s="20" t="s">
        <v>182</v>
      </c>
      <c r="Q29" s="18" t="n">
        <v>335.3902018</v>
      </c>
      <c r="R29" s="20" t="n">
        <v>12.1685767</v>
      </c>
      <c r="S29" s="18" t="s">
        <v>182</v>
      </c>
      <c r="T29" s="20" t="s">
        <v>182</v>
      </c>
      <c r="U29" s="18" t="n">
        <v>418.89592714</v>
      </c>
      <c r="V29" s="20" t="n">
        <v>10.17109139</v>
      </c>
    </row>
    <row r="30" spans="1:22">
      <c r="A30" s="15" t="s">
        <v>205</v>
      </c>
      <c r="B30" s="17" t="n">
        <v>4520</v>
      </c>
      <c r="C30" s="18">
        <f>(641.0/B30*100)</f>
        <v/>
      </c>
      <c r="D30" s="19" t="n">
        <v>3879</v>
      </c>
      <c r="E30" s="18" t="n">
        <v>456.16093452</v>
      </c>
      <c r="F30" s="20" t="n">
        <v>11.65228088</v>
      </c>
      <c r="G30" s="18" t="n">
        <v>475.38596051</v>
      </c>
      <c r="H30" s="20" t="n">
        <v>9.66006627</v>
      </c>
      <c r="I30" s="18" t="n">
        <v>500.89854681</v>
      </c>
      <c r="J30" s="20" t="n">
        <v>3.29209696</v>
      </c>
      <c r="K30" s="18" t="n">
        <v>509.44279186</v>
      </c>
      <c r="L30" s="20" t="n">
        <v>3.1530733</v>
      </c>
      <c r="M30" s="18" t="n">
        <v>416.62079913</v>
      </c>
      <c r="N30" s="20" t="n">
        <v>23.35845308</v>
      </c>
      <c r="O30" s="18" t="s">
        <v>182</v>
      </c>
      <c r="P30" s="20" t="s">
        <v>182</v>
      </c>
      <c r="Q30" s="18" t="s">
        <v>182</v>
      </c>
      <c r="R30" s="20" t="s">
        <v>182</v>
      </c>
      <c r="S30" s="18" t="s">
        <v>182</v>
      </c>
      <c r="T30" s="20" t="s">
        <v>182</v>
      </c>
      <c r="U30" s="18" t="n">
        <v>426.30202691</v>
      </c>
      <c r="V30" s="20" t="n">
        <v>6.81147778</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(19.0/B32*100)</f>
        <v/>
      </c>
      <c r="D32" s="19" t="n">
        <v>4459</v>
      </c>
      <c r="E32" s="18" t="n">
        <v>444.3660229</v>
      </c>
      <c r="F32" s="20" t="n">
        <v>9.13487815</v>
      </c>
      <c r="G32" s="18" t="n">
        <v>464.94819734</v>
      </c>
      <c r="H32" s="20" t="n">
        <v>7.05730966</v>
      </c>
      <c r="I32" s="18" t="n">
        <v>510.35874695</v>
      </c>
      <c r="J32" s="20" t="n">
        <v>2.67338631</v>
      </c>
      <c r="K32" s="18" t="n">
        <v>513.50605631</v>
      </c>
      <c r="L32" s="20" t="n">
        <v>3.15260214</v>
      </c>
      <c r="M32" s="18" t="n">
        <v>459.37468581</v>
      </c>
      <c r="N32" s="20" t="n">
        <v>28.13902873</v>
      </c>
      <c r="O32" s="18" t="s">
        <v>182</v>
      </c>
      <c r="P32" s="20" t="s">
        <v>182</v>
      </c>
      <c r="Q32" s="18" t="s">
        <v>182</v>
      </c>
      <c r="R32" s="20" t="s">
        <v>182</v>
      </c>
      <c r="S32" s="18" t="s">
        <v>182</v>
      </c>
      <c r="T32" s="20" t="s">
        <v>182</v>
      </c>
      <c r="U32" s="18" t="n">
        <v>427.36453039</v>
      </c>
      <c r="V32" s="20" t="n">
        <v>11.67744929</v>
      </c>
    </row>
    <row r="33" spans="1:22">
      <c r="A33" s="15" t="s">
        <v>208</v>
      </c>
      <c r="B33" s="17" t="n">
        <v>7325</v>
      </c>
      <c r="C33" s="18">
        <f>(260.0/B33*100)</f>
        <v/>
      </c>
      <c r="D33" s="19" t="n">
        <v>7065</v>
      </c>
      <c r="E33" s="18" t="n">
        <v>400.31345531</v>
      </c>
      <c r="F33" s="20" t="n">
        <v>16.04737503</v>
      </c>
      <c r="G33" s="18" t="n">
        <v>456.53680683</v>
      </c>
      <c r="H33" s="20" t="n">
        <v>9.757266980000001</v>
      </c>
      <c r="I33" s="18" t="n">
        <v>496.14883912</v>
      </c>
      <c r="J33" s="20" t="n">
        <v>2.50483979</v>
      </c>
      <c r="K33" s="18" t="n">
        <v>499.47275814</v>
      </c>
      <c r="L33" s="20" t="n">
        <v>3.28614284</v>
      </c>
      <c r="M33" s="18" t="n">
        <v>385.2957023</v>
      </c>
      <c r="N33" s="20" t="n">
        <v>29.52119482</v>
      </c>
      <c r="O33" s="18" t="s">
        <v>182</v>
      </c>
      <c r="P33" s="20" t="s">
        <v>182</v>
      </c>
      <c r="Q33" s="18" t="s">
        <v>182</v>
      </c>
      <c r="R33" s="20" t="s">
        <v>182</v>
      </c>
      <c r="S33" s="18" t="s">
        <v>182</v>
      </c>
      <c r="T33" s="20" t="s">
        <v>182</v>
      </c>
      <c r="U33" s="18" t="n">
        <v>425.11015668</v>
      </c>
      <c r="V33" s="20" t="n">
        <v>10.78355862</v>
      </c>
    </row>
    <row r="34" spans="1:22">
      <c r="A34" s="15" t="s">
        <v>209</v>
      </c>
      <c r="B34" s="17" t="n">
        <v>6350</v>
      </c>
      <c r="C34" s="18">
        <f>(103.0/B34*100)</f>
        <v/>
      </c>
      <c r="D34" s="19" t="n">
        <v>6247</v>
      </c>
      <c r="E34" s="18" t="n">
        <v>431.84059207</v>
      </c>
      <c r="F34" s="20" t="n">
        <v>8.09640986</v>
      </c>
      <c r="G34" s="18" t="n">
        <v>451.44392263</v>
      </c>
      <c r="H34" s="20" t="n">
        <v>4.71989629</v>
      </c>
      <c r="I34" s="18" t="n">
        <v>494.30316889</v>
      </c>
      <c r="J34" s="20" t="n">
        <v>2.44254347</v>
      </c>
      <c r="K34" s="18" t="n">
        <v>490.05440963</v>
      </c>
      <c r="L34" s="20" t="n">
        <v>4.0223328</v>
      </c>
      <c r="M34" s="18" t="n">
        <v>379.07328183</v>
      </c>
      <c r="N34" s="20" t="n">
        <v>14.0777645</v>
      </c>
      <c r="O34" s="18" t="s">
        <v>182</v>
      </c>
      <c r="P34" s="20" t="s">
        <v>182</v>
      </c>
      <c r="Q34" s="18" t="n">
        <v>336.51078337</v>
      </c>
      <c r="R34" s="20" t="n">
        <v>12.24828707</v>
      </c>
      <c r="S34" s="18" t="s">
        <v>182</v>
      </c>
      <c r="T34" s="20" t="s">
        <v>182</v>
      </c>
      <c r="U34" s="18" t="n">
        <v>395.44550286</v>
      </c>
      <c r="V34" s="20" t="n">
        <v>9.30144157</v>
      </c>
    </row>
    <row r="35" spans="1:22">
      <c r="A35" s="15" t="s">
        <v>210</v>
      </c>
      <c r="B35" s="17" t="n">
        <v>6406</v>
      </c>
      <c r="C35" s="18">
        <f>(92.0/B35*100)</f>
        <v/>
      </c>
      <c r="D35" s="19" t="n">
        <v>6314</v>
      </c>
      <c r="E35" s="18" t="n">
        <v>459.38794816</v>
      </c>
      <c r="F35" s="20" t="n">
        <v>7.73073689</v>
      </c>
      <c r="G35" s="18" t="n">
        <v>500.04908977</v>
      </c>
      <c r="H35" s="20" t="n">
        <v>6.23000935</v>
      </c>
      <c r="I35" s="18" t="n">
        <v>520.32802344</v>
      </c>
      <c r="J35" s="20" t="n">
        <v>2.06961415</v>
      </c>
      <c r="K35" s="18" t="n">
        <v>513.26476269</v>
      </c>
      <c r="L35" s="20" t="n">
        <v>3.05532566</v>
      </c>
      <c r="M35" s="18" t="n">
        <v>456.28947541</v>
      </c>
      <c r="N35" s="20" t="n">
        <v>18.93491365</v>
      </c>
      <c r="O35" s="18" t="s">
        <v>182</v>
      </c>
      <c r="P35" s="20" t="s">
        <v>182</v>
      </c>
      <c r="Q35" s="18" t="n">
        <v>349.78970242</v>
      </c>
      <c r="R35" s="20" t="n">
        <v>6.90672373</v>
      </c>
      <c r="S35" s="18" t="s">
        <v>182</v>
      </c>
      <c r="T35" s="20" t="s">
        <v>182</v>
      </c>
      <c r="U35" s="18" t="n">
        <v>446.19355783</v>
      </c>
      <c r="V35" s="20" t="n">
        <v>8.05884543</v>
      </c>
    </row>
    <row r="36" spans="1:22">
      <c r="A36" s="15" t="s">
        <v>211</v>
      </c>
      <c r="B36" s="17" t="n">
        <v>6736</v>
      </c>
      <c r="C36" s="18">
        <f>(85.0/B36*100)</f>
        <v/>
      </c>
      <c r="D36" s="19" t="n">
        <v>6651</v>
      </c>
      <c r="E36" s="18" t="n">
        <v>427.54699159</v>
      </c>
      <c r="F36" s="20" t="n">
        <v>8.67462499</v>
      </c>
      <c r="G36" s="18" t="n">
        <v>459.0116175</v>
      </c>
      <c r="H36" s="20" t="n">
        <v>6.37158579</v>
      </c>
      <c r="I36" s="18" t="n">
        <v>492.92960153</v>
      </c>
      <c r="J36" s="20" t="n">
        <v>2.31479062</v>
      </c>
      <c r="K36" s="18" t="n">
        <v>492.22345484</v>
      </c>
      <c r="L36" s="20" t="n">
        <v>2.74252209</v>
      </c>
      <c r="M36" s="18" t="n">
        <v>415.69116087</v>
      </c>
      <c r="N36" s="20" t="n">
        <v>19.29217902</v>
      </c>
      <c r="O36" s="18" t="s">
        <v>182</v>
      </c>
      <c r="P36" s="20" t="s">
        <v>182</v>
      </c>
      <c r="Q36" s="18" t="s">
        <v>182</v>
      </c>
      <c r="R36" s="20" t="s">
        <v>182</v>
      </c>
      <c r="S36" s="18" t="s">
        <v>182</v>
      </c>
      <c r="T36" s="20" t="s">
        <v>182</v>
      </c>
      <c r="U36" s="18" t="n">
        <v>424.76007568</v>
      </c>
      <c r="V36" s="20" t="n">
        <v>7.17741557</v>
      </c>
    </row>
    <row r="37" spans="1:22">
      <c r="A37" s="15" t="s">
        <v>212</v>
      </c>
      <c r="B37" s="17" t="n">
        <v>5458</v>
      </c>
      <c r="C37" s="18">
        <f>(340.0/B37*100)</f>
        <v/>
      </c>
      <c r="D37" s="19" t="n">
        <v>5118</v>
      </c>
      <c r="E37" s="18" t="n">
        <v>451.77559575</v>
      </c>
      <c r="F37" s="20" t="n">
        <v>9.341586400000001</v>
      </c>
      <c r="G37" s="18" t="n">
        <v>461.59872213</v>
      </c>
      <c r="H37" s="20" t="n">
        <v>7.42881489</v>
      </c>
      <c r="I37" s="18" t="n">
        <v>505.28674453</v>
      </c>
      <c r="J37" s="20" t="n">
        <v>3.28398594</v>
      </c>
      <c r="K37" s="18" t="n">
        <v>510.32493662</v>
      </c>
      <c r="L37" s="20" t="n">
        <v>3.36231578</v>
      </c>
      <c r="M37" s="18" t="n">
        <v>389.21190398</v>
      </c>
      <c r="N37" s="20" t="n">
        <v>22.35314496</v>
      </c>
      <c r="O37" s="18" t="s">
        <v>182</v>
      </c>
      <c r="P37" s="20" t="s">
        <v>182</v>
      </c>
      <c r="Q37" s="18" t="s">
        <v>182</v>
      </c>
      <c r="R37" s="20" t="s">
        <v>182</v>
      </c>
      <c r="S37" s="18" t="s">
        <v>182</v>
      </c>
      <c r="T37" s="20" t="s">
        <v>182</v>
      </c>
      <c r="U37" s="18" t="n">
        <v>429.759509</v>
      </c>
      <c r="V37" s="20" t="n">
        <v>5.84061413</v>
      </c>
    </row>
    <row r="38" spans="1:22">
      <c r="A38" s="15" t="s">
        <v>213</v>
      </c>
      <c r="B38" s="17" t="n">
        <v>5860</v>
      </c>
      <c r="C38" s="18">
        <f>(76.0/B38*100)</f>
        <v/>
      </c>
      <c r="D38" s="19" t="n">
        <v>5784</v>
      </c>
      <c r="E38" s="18" t="n">
        <v>452.41078198</v>
      </c>
      <c r="F38" s="20" t="n">
        <v>8.89900134</v>
      </c>
      <c r="G38" s="18" t="n">
        <v>486.17454926</v>
      </c>
      <c r="H38" s="20" t="n">
        <v>7.57188898</v>
      </c>
      <c r="I38" s="18" t="n">
        <v>535.1974364</v>
      </c>
      <c r="J38" s="20" t="n">
        <v>3.1239055</v>
      </c>
      <c r="K38" s="18" t="n">
        <v>530.25742586</v>
      </c>
      <c r="L38" s="20" t="n">
        <v>3.50036084</v>
      </c>
      <c r="M38" s="18" t="n">
        <v>423.77334755</v>
      </c>
      <c r="N38" s="20" t="n">
        <v>19.6152984</v>
      </c>
      <c r="O38" s="18" t="s">
        <v>182</v>
      </c>
      <c r="P38" s="20" t="s">
        <v>182</v>
      </c>
      <c r="Q38" s="18" t="s">
        <v>182</v>
      </c>
      <c r="R38" s="20" t="s">
        <v>182</v>
      </c>
      <c r="S38" s="18" t="s">
        <v>182</v>
      </c>
      <c r="T38" s="20" t="s">
        <v>182</v>
      </c>
      <c r="U38" s="18" t="n">
        <v>460.5377815</v>
      </c>
      <c r="V38" s="20" t="n">
        <v>6.34204519</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(5689.0/B40*100)</f>
        <v/>
      </c>
      <c r="D40" s="19" t="n">
        <v>8468</v>
      </c>
      <c r="E40" s="18" t="n">
        <v>405.78799416</v>
      </c>
      <c r="F40" s="20" t="n">
        <v>13.67320447</v>
      </c>
      <c r="G40" s="18" t="n">
        <v>464.45441069</v>
      </c>
      <c r="H40" s="20" t="n">
        <v>9.344377980000001</v>
      </c>
      <c r="I40" s="18" t="n">
        <v>504.70904689</v>
      </c>
      <c r="J40" s="20" t="n">
        <v>4.02045227</v>
      </c>
      <c r="K40" s="18" t="n">
        <v>502.82542673</v>
      </c>
      <c r="L40" s="20" t="n">
        <v>3.41966737</v>
      </c>
      <c r="M40" s="18" t="n">
        <v>408.69474018</v>
      </c>
      <c r="N40" s="20" t="n">
        <v>29.40753755</v>
      </c>
      <c r="O40" s="18" t="s">
        <v>182</v>
      </c>
      <c r="P40" s="20" t="s">
        <v>182</v>
      </c>
      <c r="Q40" s="18" t="n">
        <v>491.16464222</v>
      </c>
      <c r="R40" s="20" t="n">
        <v>2.5540442</v>
      </c>
      <c r="S40" s="18" t="s">
        <v>182</v>
      </c>
      <c r="T40" s="20" t="s">
        <v>182</v>
      </c>
      <c r="U40" s="18" t="n">
        <v>411.85110679</v>
      </c>
      <c r="V40" s="20" t="n">
        <v>6.642943</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(2928.0/B46*100)</f>
        <v/>
      </c>
      <c r="D46" s="19" t="n">
        <v>20213</v>
      </c>
      <c r="E46" s="18" t="n">
        <v>343.4912149</v>
      </c>
      <c r="F46" s="20" t="n">
        <v>5.93645878</v>
      </c>
      <c r="G46" s="18" t="n">
        <v>371.59138561</v>
      </c>
      <c r="H46" s="20" t="n">
        <v>6.35444337</v>
      </c>
      <c r="I46" s="18" t="n">
        <v>395.11355503</v>
      </c>
      <c r="J46" s="20" t="n">
        <v>3.68768415</v>
      </c>
      <c r="K46" s="18" t="n">
        <v>406.05543751</v>
      </c>
      <c r="L46" s="20" t="n">
        <v>4.32010225</v>
      </c>
      <c r="M46" s="18" t="n">
        <v>284.46388749</v>
      </c>
      <c r="N46" s="20" t="n">
        <v>12.06045404</v>
      </c>
      <c r="O46" s="18" t="s">
        <v>182</v>
      </c>
      <c r="P46" s="20" t="s">
        <v>182</v>
      </c>
      <c r="Q46" s="18" t="s">
        <v>182</v>
      </c>
      <c r="R46" s="20" t="s">
        <v>182</v>
      </c>
      <c r="S46" s="18" t="s">
        <v>182</v>
      </c>
      <c r="T46" s="20" t="s">
        <v>182</v>
      </c>
      <c r="U46" s="18" t="n">
        <v>358.74675017</v>
      </c>
      <c r="V46" s="20" t="n">
        <v>3.94399607</v>
      </c>
    </row>
    <row r="47" spans="1:22">
      <c r="A47" s="15" t="s">
        <v>222</v>
      </c>
      <c r="B47" s="17" t="n">
        <v>5928</v>
      </c>
      <c r="C47" s="18">
        <f>(227.0/B47*100)</f>
        <v/>
      </c>
      <c r="D47" s="19" t="n">
        <v>5701</v>
      </c>
      <c r="E47" s="18" t="n">
        <v>383.69340301</v>
      </c>
      <c r="F47" s="20" t="n">
        <v>6.24290549</v>
      </c>
      <c r="G47" s="18" t="n">
        <v>419.28086689</v>
      </c>
      <c r="H47" s="20" t="n">
        <v>7.62818547</v>
      </c>
      <c r="I47" s="18" t="n">
        <v>464.56433109</v>
      </c>
      <c r="J47" s="20" t="n">
        <v>3.75479142</v>
      </c>
      <c r="K47" s="18" t="n">
        <v>463.58840538</v>
      </c>
      <c r="L47" s="20" t="n">
        <v>5.04409646</v>
      </c>
      <c r="M47" s="18" t="n">
        <v>351.05817057</v>
      </c>
      <c r="N47" s="20" t="n">
        <v>12.61946813</v>
      </c>
      <c r="O47" s="18" t="s">
        <v>182</v>
      </c>
      <c r="P47" s="20" t="s">
        <v>182</v>
      </c>
      <c r="Q47" s="18" t="s">
        <v>182</v>
      </c>
      <c r="R47" s="20" t="s">
        <v>182</v>
      </c>
      <c r="S47" s="18" t="s">
        <v>182</v>
      </c>
      <c r="T47" s="20" t="s">
        <v>182</v>
      </c>
      <c r="U47" s="18" t="n">
        <v>387.18362566</v>
      </c>
      <c r="V47" s="20" t="n">
        <v>4.82530985</v>
      </c>
    </row>
    <row r="48" spans="1:22">
      <c r="A48" s="15" t="s">
        <v>223</v>
      </c>
      <c r="B48" s="17" t="n">
        <v>9841</v>
      </c>
      <c r="C48" s="18">
        <f>(19.0/B48*100)</f>
        <v/>
      </c>
      <c r="D48" s="19" t="n">
        <v>9822</v>
      </c>
      <c r="E48" s="18" t="n">
        <v>454.82109289</v>
      </c>
      <c r="F48" s="20" t="n">
        <v>8.584217949999999</v>
      </c>
      <c r="G48" s="18" t="n">
        <v>485.64132254</v>
      </c>
      <c r="H48" s="20" t="n">
        <v>5.74700703</v>
      </c>
      <c r="I48" s="18" t="n">
        <v>546.05063676</v>
      </c>
      <c r="J48" s="20" t="n">
        <v>4.94302872</v>
      </c>
      <c r="K48" s="18" t="n">
        <v>560.68074029</v>
      </c>
      <c r="L48" s="20" t="n">
        <v>6.43220483</v>
      </c>
      <c r="M48" s="18" t="n">
        <v>379.37826934</v>
      </c>
      <c r="N48" s="20" t="n">
        <v>11.07715242</v>
      </c>
      <c r="O48" s="18" t="s">
        <v>182</v>
      </c>
      <c r="P48" s="20" t="s">
        <v>182</v>
      </c>
      <c r="Q48" s="18" t="s">
        <v>182</v>
      </c>
      <c r="R48" s="20" t="s">
        <v>182</v>
      </c>
      <c r="S48" s="18" t="s">
        <v>182</v>
      </c>
      <c r="T48" s="20" t="s">
        <v>182</v>
      </c>
      <c r="U48" s="18" t="n">
        <v>452.26735616</v>
      </c>
      <c r="V48" s="20" t="n">
        <v>25.66056783</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(1219.0/B50*100)</f>
        <v/>
      </c>
      <c r="D50" s="19" t="n">
        <v>10576</v>
      </c>
      <c r="E50" s="18" t="n">
        <v>354.57192553</v>
      </c>
      <c r="F50" s="20" t="n">
        <v>5.09334159</v>
      </c>
      <c r="G50" s="18" t="n">
        <v>366.26826306</v>
      </c>
      <c r="H50" s="20" t="n">
        <v>4.51110536</v>
      </c>
      <c r="I50" s="18" t="n">
        <v>398.85257635</v>
      </c>
      <c r="J50" s="20" t="n">
        <v>2.5622222</v>
      </c>
      <c r="K50" s="18" t="n">
        <v>412.7019383</v>
      </c>
      <c r="L50" s="20" t="n">
        <v>3.54139377</v>
      </c>
      <c r="M50" s="18" t="n">
        <v>309.38214635</v>
      </c>
      <c r="N50" s="20" t="n">
        <v>11.65830352</v>
      </c>
      <c r="O50" s="18" t="s">
        <v>182</v>
      </c>
      <c r="P50" s="20" t="s">
        <v>182</v>
      </c>
      <c r="Q50" s="18" t="s">
        <v>182</v>
      </c>
      <c r="R50" s="20" t="s">
        <v>182</v>
      </c>
      <c r="S50" s="18" t="s">
        <v>182</v>
      </c>
      <c r="T50" s="20" t="s">
        <v>182</v>
      </c>
      <c r="U50" s="18" t="n">
        <v>367.1562139</v>
      </c>
      <c r="V50" s="20" t="n">
        <v>7.31008874</v>
      </c>
    </row>
    <row r="51" spans="1:22">
      <c r="A51" s="15" t="s">
        <v>226</v>
      </c>
      <c r="B51" s="17" t="n">
        <v>6866</v>
      </c>
      <c r="C51" s="18">
        <f>(116.0/B51*100)</f>
        <v/>
      </c>
      <c r="D51" s="19" t="n">
        <v>6750</v>
      </c>
      <c r="E51" s="18" t="n">
        <v>364.1438612</v>
      </c>
      <c r="F51" s="20" t="n">
        <v>6.09639534</v>
      </c>
      <c r="G51" s="18" t="n">
        <v>364.70173785</v>
      </c>
      <c r="H51" s="20" t="n">
        <v>7.10763377</v>
      </c>
      <c r="I51" s="18" t="n">
        <v>407.20895023</v>
      </c>
      <c r="J51" s="20" t="n">
        <v>3.10143752</v>
      </c>
      <c r="K51" s="18" t="n">
        <v>415.76100632</v>
      </c>
      <c r="L51" s="20" t="n">
        <v>3.40668395</v>
      </c>
      <c r="M51" s="18" t="n">
        <v>338.45012167</v>
      </c>
      <c r="N51" s="20" t="n">
        <v>17.18682088</v>
      </c>
      <c r="O51" s="18" t="s">
        <v>182</v>
      </c>
      <c r="P51" s="20" t="s">
        <v>182</v>
      </c>
      <c r="Q51" s="18" t="n">
        <v>380.5422133</v>
      </c>
      <c r="R51" s="20" t="n">
        <v>4.31283207</v>
      </c>
      <c r="S51" s="18" t="s">
        <v>182</v>
      </c>
      <c r="T51" s="20" t="s">
        <v>182</v>
      </c>
      <c r="U51" s="18" t="n">
        <v>378.38561842</v>
      </c>
      <c r="V51" s="20" t="n">
        <v>4.99042587</v>
      </c>
    </row>
    <row r="52" spans="1:22">
      <c r="A52" s="15" t="s">
        <v>227</v>
      </c>
      <c r="B52" s="17" t="n">
        <v>5809</v>
      </c>
      <c r="C52" s="18">
        <f>(126.0/B52*100)</f>
        <v/>
      </c>
      <c r="D52" s="19" t="n">
        <v>5683</v>
      </c>
      <c r="E52" s="18" t="n">
        <v>394.17389022</v>
      </c>
      <c r="F52" s="20" t="n">
        <v>6.96614943</v>
      </c>
      <c r="G52" s="18" t="n">
        <v>439.87217055</v>
      </c>
      <c r="H52" s="20" t="n">
        <v>6.04826769</v>
      </c>
      <c r="I52" s="18" t="n">
        <v>472.00359735</v>
      </c>
      <c r="J52" s="20" t="n">
        <v>3.03418862</v>
      </c>
      <c r="K52" s="18" t="n">
        <v>472.11531705</v>
      </c>
      <c r="L52" s="20" t="n">
        <v>3.88851549</v>
      </c>
      <c r="M52" s="18" t="n">
        <v>376.4202098</v>
      </c>
      <c r="N52" s="20" t="n">
        <v>22.91895151</v>
      </c>
      <c r="O52" s="18" t="s">
        <v>182</v>
      </c>
      <c r="P52" s="20" t="s">
        <v>182</v>
      </c>
      <c r="Q52" s="18" t="s">
        <v>182</v>
      </c>
      <c r="R52" s="20" t="s">
        <v>182</v>
      </c>
      <c r="S52" s="18" t="s">
        <v>182</v>
      </c>
      <c r="T52" s="20" t="s">
        <v>182</v>
      </c>
      <c r="U52" s="18" t="n">
        <v>391.07045981</v>
      </c>
      <c r="V52" s="20" t="n">
        <v>7.88307771</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(531.0/B54*100)</f>
        <v/>
      </c>
      <c r="D54" s="19" t="n">
        <v>4209</v>
      </c>
      <c r="E54" s="18" t="n">
        <v>299.83943328</v>
      </c>
      <c r="F54" s="20" t="n">
        <v>6.54187155</v>
      </c>
      <c r="G54" s="18" t="n">
        <v>310.63420924</v>
      </c>
      <c r="H54" s="20" t="n">
        <v>4.79647382</v>
      </c>
      <c r="I54" s="18" t="n">
        <v>338.54674154</v>
      </c>
      <c r="J54" s="20" t="n">
        <v>4.19397594</v>
      </c>
      <c r="K54" s="18" t="n">
        <v>353.57550944</v>
      </c>
      <c r="L54" s="20" t="n">
        <v>3.47706403</v>
      </c>
      <c r="M54" s="18" t="n">
        <v>287.6604697</v>
      </c>
      <c r="N54" s="20" t="n">
        <v>9.120625710000001</v>
      </c>
      <c r="O54" s="18" t="s">
        <v>182</v>
      </c>
      <c r="P54" s="20" t="s">
        <v>182</v>
      </c>
      <c r="Q54" s="18" t="s">
        <v>182</v>
      </c>
      <c r="R54" s="20" t="s">
        <v>182</v>
      </c>
      <c r="S54" s="18" t="s">
        <v>182</v>
      </c>
      <c r="T54" s="20" t="s">
        <v>182</v>
      </c>
      <c r="U54" s="18" t="n">
        <v>294.52354847</v>
      </c>
      <c r="V54" s="20" t="n">
        <v>4.4380424</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489.27768926</v>
      </c>
      <c r="F56" s="20" t="n">
        <v>13.71036929</v>
      </c>
      <c r="G56" s="18" t="n">
        <v>525.28659986</v>
      </c>
      <c r="H56" s="20" t="n">
        <v>6.4533425</v>
      </c>
      <c r="I56" s="18" t="n">
        <v>554.6929955099999</v>
      </c>
      <c r="J56" s="20" t="n">
        <v>3.17008305</v>
      </c>
      <c r="K56" s="18" t="n">
        <v>542.01583665</v>
      </c>
      <c r="L56" s="20" t="n">
        <v>3.9093419</v>
      </c>
      <c r="M56" s="18" t="n">
        <v>469.66514609</v>
      </c>
      <c r="N56" s="20" t="n">
        <v>16.61451933</v>
      </c>
      <c r="O56" s="18" t="s">
        <v>182</v>
      </c>
      <c r="P56" s="20" t="s">
        <v>182</v>
      </c>
      <c r="Q56" s="18" t="s">
        <v>182</v>
      </c>
      <c r="R56" s="20" t="s">
        <v>182</v>
      </c>
      <c r="S56" s="18" t="s">
        <v>182</v>
      </c>
      <c r="T56" s="20" t="s">
        <v>182</v>
      </c>
      <c r="U56" s="18" t="n">
        <v>467.24218731</v>
      </c>
      <c r="V56" s="20" t="n">
        <v>23.38479942</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(273.0/B61*100)</f>
        <v/>
      </c>
      <c r="D61" s="19" t="n">
        <v>6252</v>
      </c>
      <c r="E61" s="18" t="n">
        <v>435.97348177</v>
      </c>
      <c r="F61" s="20" t="n">
        <v>5.60845714</v>
      </c>
      <c r="G61" s="18" t="n">
        <v>446.68537606</v>
      </c>
      <c r="H61" s="20" t="n">
        <v>4.1102253</v>
      </c>
      <c r="I61" s="18" t="n">
        <v>487.9958379</v>
      </c>
      <c r="J61" s="20" t="n">
        <v>2.40395544</v>
      </c>
      <c r="K61" s="18" t="n">
        <v>498.12888669</v>
      </c>
      <c r="L61" s="20" t="n">
        <v>3.51418511</v>
      </c>
      <c r="M61" s="18" t="n">
        <v>412.79041495</v>
      </c>
      <c r="N61" s="20" t="n">
        <v>15.55189954</v>
      </c>
      <c r="O61" s="18" t="s">
        <v>182</v>
      </c>
      <c r="P61" s="20" t="s">
        <v>182</v>
      </c>
      <c r="Q61" s="18" t="s">
        <v>182</v>
      </c>
      <c r="R61" s="20" t="s">
        <v>182</v>
      </c>
      <c r="S61" s="18" t="s">
        <v>182</v>
      </c>
      <c r="T61" s="20" t="s">
        <v>182</v>
      </c>
      <c r="U61" s="18" t="n">
        <v>408.66582134</v>
      </c>
      <c r="V61" s="20" t="n">
        <v>7.64796004</v>
      </c>
    </row>
    <row r="62" spans="1:22">
      <c r="A62" s="15" t="s">
        <v>237</v>
      </c>
      <c r="B62" s="17" t="n">
        <v>4476</v>
      </c>
      <c r="C62" s="18">
        <f>(5.0/B62*100)</f>
        <v/>
      </c>
      <c r="D62" s="19" t="n">
        <v>4471</v>
      </c>
      <c r="E62" s="18" t="n">
        <v>491.81324518</v>
      </c>
      <c r="F62" s="20" t="n">
        <v>13.0765949</v>
      </c>
      <c r="G62" s="18" t="n">
        <v>518.5645760800001</v>
      </c>
      <c r="H62" s="20" t="n">
        <v>5.44482562</v>
      </c>
      <c r="I62" s="18" t="n">
        <v>547.56312399</v>
      </c>
      <c r="J62" s="20" t="n">
        <v>1.56761231</v>
      </c>
      <c r="K62" s="18" t="n">
        <v>545.72365026</v>
      </c>
      <c r="L62" s="20" t="n">
        <v>2.38116204</v>
      </c>
      <c r="M62" s="18" t="n">
        <v>492.5715519</v>
      </c>
      <c r="N62" s="20" t="n">
        <v>17.55575261</v>
      </c>
      <c r="O62" s="18" t="s">
        <v>182</v>
      </c>
      <c r="P62" s="20" t="s">
        <v>182</v>
      </c>
      <c r="Q62" s="18" t="s">
        <v>182</v>
      </c>
      <c r="R62" s="20" t="s">
        <v>182</v>
      </c>
      <c r="S62" s="18" t="s">
        <v>182</v>
      </c>
      <c r="T62" s="20" t="s">
        <v>182</v>
      </c>
      <c r="U62" s="18" t="n">
        <v>472.08336004</v>
      </c>
      <c r="V62" s="20" t="n">
        <v>27.03908853</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(529.0/B67*100)</f>
        <v/>
      </c>
      <c r="D67" s="19" t="n">
        <v>6442</v>
      </c>
      <c r="E67" s="18" t="n">
        <v>345.07912298</v>
      </c>
      <c r="F67" s="20" t="n">
        <v>5.23874221</v>
      </c>
      <c r="G67" s="18" t="n">
        <v>368.43163402</v>
      </c>
      <c r="H67" s="20" t="n">
        <v>5.81118213</v>
      </c>
      <c r="I67" s="18" t="n">
        <v>401.4690111</v>
      </c>
      <c r="J67" s="20" t="n">
        <v>2.94946474</v>
      </c>
      <c r="K67" s="18" t="n">
        <v>415.17133208</v>
      </c>
      <c r="L67" s="20" t="n">
        <v>4.65547168</v>
      </c>
      <c r="M67" s="18" t="n">
        <v>303.84785217</v>
      </c>
      <c r="N67" s="20" t="n">
        <v>8.663461910000001</v>
      </c>
      <c r="O67" s="18" t="s">
        <v>182</v>
      </c>
      <c r="P67" s="20" t="s">
        <v>182</v>
      </c>
      <c r="Q67" s="18" t="s">
        <v>182</v>
      </c>
      <c r="R67" s="20" t="s">
        <v>182</v>
      </c>
      <c r="S67" s="18" t="s">
        <v>182</v>
      </c>
      <c r="T67" s="20" t="s">
        <v>182</v>
      </c>
      <c r="U67" s="18" t="n">
        <v>332.18109537</v>
      </c>
      <c r="V67" s="20" t="n">
        <v>6.44471882</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450.2095302</v>
      </c>
      <c r="F70" s="20" t="n">
        <v>11.10522423</v>
      </c>
      <c r="G70" s="18" t="n">
        <v>476.07970621</v>
      </c>
      <c r="H70" s="20" t="n">
        <v>6.24446079</v>
      </c>
      <c r="I70" s="18" t="n">
        <v>504.63728663</v>
      </c>
      <c r="J70" s="20" t="n">
        <v>3.16839241</v>
      </c>
      <c r="K70" s="18" t="n">
        <v>500.20832685</v>
      </c>
      <c r="L70" s="20" t="n">
        <v>4.0795584</v>
      </c>
      <c r="M70" s="18" t="n">
        <v>454.95534387</v>
      </c>
      <c r="N70" s="20" t="n">
        <v>16.73197951</v>
      </c>
      <c r="O70" s="18" t="s">
        <v>182</v>
      </c>
      <c r="P70" s="20" t="s">
        <v>182</v>
      </c>
      <c r="Q70" s="18" t="s">
        <v>182</v>
      </c>
      <c r="R70" s="20" t="s">
        <v>182</v>
      </c>
      <c r="S70" s="18" t="s">
        <v>182</v>
      </c>
      <c r="T70" s="20" t="s">
        <v>182</v>
      </c>
      <c r="U70" s="18" t="n">
        <v>431.29915997</v>
      </c>
      <c r="V70" s="20" t="n">
        <v>8.23653633</v>
      </c>
    </row>
    <row r="71" spans="1:22">
      <c r="A71" s="15" t="s">
        <v>246</v>
      </c>
      <c r="B71" s="17" t="n">
        <v>6115</v>
      </c>
      <c r="C71" s="18">
        <f>(124.0/B71*100)</f>
        <v/>
      </c>
      <c r="D71" s="19" t="n">
        <v>5991</v>
      </c>
      <c r="E71" s="18" t="n">
        <v>505.2566124</v>
      </c>
      <c r="F71" s="20" t="n">
        <v>12.09837649</v>
      </c>
      <c r="G71" s="18" t="n">
        <v>533.23847913</v>
      </c>
      <c r="H71" s="20" t="n">
        <v>6.87502514</v>
      </c>
      <c r="I71" s="18" t="n">
        <v>571.1169766100001</v>
      </c>
      <c r="J71" s="20" t="n">
        <v>1.78349064</v>
      </c>
      <c r="K71" s="18" t="n">
        <v>563.19831683</v>
      </c>
      <c r="L71" s="20" t="n">
        <v>2.6171115</v>
      </c>
      <c r="M71" s="18" t="n">
        <v>478.19921099</v>
      </c>
      <c r="N71" s="20" t="n">
        <v>17.49214051</v>
      </c>
      <c r="O71" s="18" t="s">
        <v>182</v>
      </c>
      <c r="P71" s="20" t="s">
        <v>182</v>
      </c>
      <c r="Q71" s="18" t="s">
        <v>182</v>
      </c>
      <c r="R71" s="20" t="s">
        <v>182</v>
      </c>
      <c r="S71" s="18" t="s">
        <v>182</v>
      </c>
      <c r="T71" s="20" t="s">
        <v>182</v>
      </c>
      <c r="U71" s="18" t="n">
        <v>515.44873106</v>
      </c>
      <c r="V71" s="20" t="n">
        <v>14.56810206</v>
      </c>
    </row>
    <row r="72" spans="1:22">
      <c r="A72" s="15" t="s">
        <v>247</v>
      </c>
      <c r="B72" s="17" t="n">
        <v>7708</v>
      </c>
      <c r="C72" s="18">
        <f>(9.0/B72*100)</f>
        <v/>
      </c>
      <c r="D72" s="19" t="n">
        <v>7699</v>
      </c>
      <c r="E72" s="18" t="n">
        <v>436.54651457</v>
      </c>
      <c r="F72" s="20" t="n">
        <v>10.12707653</v>
      </c>
      <c r="G72" s="18" t="n">
        <v>508.52701708</v>
      </c>
      <c r="H72" s="20" t="n">
        <v>6.00731488</v>
      </c>
      <c r="I72" s="18" t="n">
        <v>546.95914043</v>
      </c>
      <c r="J72" s="20" t="n">
        <v>2.92785033</v>
      </c>
      <c r="K72" s="18" t="n">
        <v>551.35426248</v>
      </c>
      <c r="L72" s="20" t="n">
        <v>4.51218311</v>
      </c>
      <c r="M72" s="18" t="n">
        <v>397.26229727</v>
      </c>
      <c r="N72" s="20" t="n">
        <v>19.0006931</v>
      </c>
      <c r="O72" s="18" t="s">
        <v>182</v>
      </c>
      <c r="P72" s="20" t="s">
        <v>182</v>
      </c>
      <c r="Q72" s="18" t="s">
        <v>182</v>
      </c>
      <c r="R72" s="20" t="s">
        <v>182</v>
      </c>
      <c r="S72" s="18" t="s">
        <v>182</v>
      </c>
      <c r="T72" s="20" t="s">
        <v>182</v>
      </c>
      <c r="U72" s="18" t="n">
        <v>435.77499505</v>
      </c>
      <c r="V72" s="20" t="n">
        <v>27.38116987</v>
      </c>
    </row>
    <row r="73" spans="1:22">
      <c r="A73" s="15" t="s">
        <v>248</v>
      </c>
      <c r="B73" s="17" t="n">
        <v>8249</v>
      </c>
      <c r="C73" s="18">
        <f>(262.0/B73*100)</f>
        <v/>
      </c>
      <c r="D73" s="19" t="n">
        <v>7987</v>
      </c>
      <c r="E73" s="18" t="n">
        <v>392.46893027</v>
      </c>
      <c r="F73" s="20" t="n">
        <v>5.80399459</v>
      </c>
      <c r="G73" s="18" t="n">
        <v>394.90418524</v>
      </c>
      <c r="H73" s="20" t="n">
        <v>4.78303166</v>
      </c>
      <c r="I73" s="18" t="n">
        <v>418.83078815</v>
      </c>
      <c r="J73" s="20" t="n">
        <v>3.22687851</v>
      </c>
      <c r="K73" s="18" t="n">
        <v>435.35008872</v>
      </c>
      <c r="L73" s="20" t="n">
        <v>4.44182625</v>
      </c>
      <c r="M73" s="18" t="n">
        <v>373.56292305</v>
      </c>
      <c r="N73" s="20" t="n">
        <v>8.33863586</v>
      </c>
      <c r="O73" s="18" t="s">
        <v>182</v>
      </c>
      <c r="P73" s="20" t="s">
        <v>182</v>
      </c>
      <c r="Q73" s="18" t="s">
        <v>182</v>
      </c>
      <c r="R73" s="20" t="s">
        <v>182</v>
      </c>
      <c r="S73" s="18" t="s">
        <v>182</v>
      </c>
      <c r="T73" s="20" t="s">
        <v>182</v>
      </c>
      <c r="U73" s="18" t="n">
        <v>367.58303627</v>
      </c>
      <c r="V73" s="20" t="n">
        <v>11.16563477</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(314.0/B77*100)</f>
        <v/>
      </c>
      <c r="D77" s="19" t="n">
        <v>5748</v>
      </c>
      <c r="E77" s="18" t="n">
        <v>376.89534017</v>
      </c>
      <c r="F77" s="20" t="n">
        <v>6.2467269</v>
      </c>
      <c r="G77" s="18" t="n">
        <v>390.25529462</v>
      </c>
      <c r="H77" s="20" t="n">
        <v>6.35704031</v>
      </c>
      <c r="I77" s="18" t="n">
        <v>440.08941056</v>
      </c>
      <c r="J77" s="20" t="n">
        <v>3.61329893</v>
      </c>
      <c r="K77" s="18" t="n">
        <v>441.67347747</v>
      </c>
      <c r="L77" s="20" t="n">
        <v>3.92878498</v>
      </c>
      <c r="M77" s="18" t="n">
        <v>351.09429102</v>
      </c>
      <c r="N77" s="20" t="n">
        <v>14.79109672</v>
      </c>
      <c r="O77" s="18" t="s">
        <v>182</v>
      </c>
      <c r="P77" s="20" t="s">
        <v>182</v>
      </c>
      <c r="Q77" s="18" t="s">
        <v>182</v>
      </c>
      <c r="R77" s="20" t="s">
        <v>182</v>
      </c>
      <c r="S77" s="18" t="s">
        <v>182</v>
      </c>
      <c r="T77" s="20" t="s">
        <v>182</v>
      </c>
      <c r="U77" s="18" t="n">
        <v>370.0451408</v>
      </c>
      <c r="V77" s="20" t="n">
        <v>4.12903287</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359</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453.83317654</v>
      </c>
      <c r="F7" s="20" t="n">
        <v>6.40414458</v>
      </c>
      <c r="G7" s="18" t="n">
        <v>489.9462755</v>
      </c>
      <c r="H7" s="20" t="n">
        <v>2.87940145</v>
      </c>
      <c r="I7" s="18" t="n">
        <v>505.77380032</v>
      </c>
      <c r="J7" s="20" t="n">
        <v>1.9926678</v>
      </c>
      <c r="K7" s="18" t="n">
        <v>509.45907715</v>
      </c>
      <c r="L7" s="20" t="n">
        <v>3.56009251</v>
      </c>
      <c r="M7" s="18" t="n">
        <v>388.11866311</v>
      </c>
      <c r="N7" s="20" t="n">
        <v>15.08149247</v>
      </c>
      <c r="O7" s="18" t="s">
        <v>182</v>
      </c>
      <c r="P7" s="20" t="s">
        <v>182</v>
      </c>
      <c r="Q7" s="18" t="s">
        <v>182</v>
      </c>
      <c r="R7" s="20" t="s">
        <v>182</v>
      </c>
      <c r="S7" s="18" t="s">
        <v>182</v>
      </c>
      <c r="T7" s="20" t="s">
        <v>182</v>
      </c>
      <c r="U7" s="18" t="n">
        <v>463.27051293</v>
      </c>
      <c r="V7" s="20" t="n">
        <v>4.57821485</v>
      </c>
    </row>
    <row r="8" spans="1:22">
      <c r="A8" s="15" t="s">
        <v>183</v>
      </c>
      <c r="B8" s="17" t="n">
        <v>7007</v>
      </c>
      <c r="C8" s="18">
        <f>(253.0/B8*100)</f>
        <v/>
      </c>
      <c r="D8" s="19" t="n">
        <v>6754</v>
      </c>
      <c r="E8" s="18" t="n">
        <v>470.85340694</v>
      </c>
      <c r="F8" s="20" t="n">
        <v>4.7175706</v>
      </c>
      <c r="G8" s="18" t="n">
        <v>506.54701721</v>
      </c>
      <c r="H8" s="20" t="n">
        <v>2.94689406</v>
      </c>
      <c r="I8" s="18" t="n">
        <v>514.1267657</v>
      </c>
      <c r="J8" s="20" t="n">
        <v>4.09852661</v>
      </c>
      <c r="K8" s="18" t="n">
        <v>505.43125679</v>
      </c>
      <c r="L8" s="20" t="n">
        <v>6.05930531</v>
      </c>
      <c r="M8" s="18" t="n">
        <v>431.33135579</v>
      </c>
      <c r="N8" s="20" t="n">
        <v>28.63360248</v>
      </c>
      <c r="O8" s="18" t="s">
        <v>182</v>
      </c>
      <c r="P8" s="20" t="s">
        <v>182</v>
      </c>
      <c r="Q8" s="18" t="n">
        <v>301.63126691</v>
      </c>
      <c r="R8" s="20" t="n">
        <v>25.14921031</v>
      </c>
      <c r="S8" s="18" t="s">
        <v>182</v>
      </c>
      <c r="T8" s="20" t="s">
        <v>182</v>
      </c>
      <c r="U8" s="18" t="n">
        <v>428.30122825</v>
      </c>
      <c r="V8" s="20" t="n">
        <v>7.21481879</v>
      </c>
    </row>
    <row r="9" spans="1:22">
      <c r="A9" s="15" t="s">
        <v>184</v>
      </c>
      <c r="B9" s="17" t="n">
        <v>9651</v>
      </c>
      <c r="C9" s="18">
        <f>(652.0/B9*100)</f>
        <v/>
      </c>
      <c r="D9" s="19" t="n">
        <v>8999</v>
      </c>
      <c r="E9" s="18" t="n">
        <v>466.85405458</v>
      </c>
      <c r="F9" s="20" t="n">
        <v>4.8233574</v>
      </c>
      <c r="G9" s="18" t="n">
        <v>517.56230378</v>
      </c>
      <c r="H9" s="20" t="n">
        <v>3.13732698</v>
      </c>
      <c r="I9" s="18" t="n">
        <v>528.72946025</v>
      </c>
      <c r="J9" s="20" t="n">
        <v>2.49685355</v>
      </c>
      <c r="K9" s="18" t="n">
        <v>511.86019992</v>
      </c>
      <c r="L9" s="20" t="n">
        <v>3.70141464</v>
      </c>
      <c r="M9" s="18" t="n">
        <v>434.12804464</v>
      </c>
      <c r="N9" s="20" t="n">
        <v>42.04427122</v>
      </c>
      <c r="O9" s="18" t="s">
        <v>182</v>
      </c>
      <c r="P9" s="20" t="s">
        <v>182</v>
      </c>
      <c r="Q9" s="18" t="n">
        <v>357.98454354</v>
      </c>
      <c r="R9" s="20" t="n">
        <v>11.51846445</v>
      </c>
      <c r="S9" s="18" t="s">
        <v>182</v>
      </c>
      <c r="T9" s="20" t="s">
        <v>182</v>
      </c>
      <c r="U9" s="18" t="n">
        <v>433.62942999</v>
      </c>
      <c r="V9" s="20" t="n">
        <v>5.64003633</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(171.0/B11*100)</f>
        <v/>
      </c>
      <c r="D11" s="19" t="n">
        <v>6882</v>
      </c>
      <c r="E11" s="18" t="n">
        <v>388.92721532</v>
      </c>
      <c r="F11" s="20" t="n">
        <v>5.6003845</v>
      </c>
      <c r="G11" s="18" t="n">
        <v>428.00706274</v>
      </c>
      <c r="H11" s="20" t="n">
        <v>3.9443968</v>
      </c>
      <c r="I11" s="18" t="n">
        <v>431.90785608</v>
      </c>
      <c r="J11" s="20" t="n">
        <v>3.04102906</v>
      </c>
      <c r="K11" s="18" t="n">
        <v>432.3704816</v>
      </c>
      <c r="L11" s="20" t="n">
        <v>4.32058913</v>
      </c>
      <c r="M11" s="18" t="n">
        <v>327.62067624</v>
      </c>
      <c r="N11" s="20" t="n">
        <v>23.85874784</v>
      </c>
      <c r="O11" s="18" t="s">
        <v>182</v>
      </c>
      <c r="P11" s="20" t="s">
        <v>182</v>
      </c>
      <c r="Q11" s="18" t="s">
        <v>182</v>
      </c>
      <c r="R11" s="20" t="s">
        <v>182</v>
      </c>
      <c r="S11" s="18" t="s">
        <v>182</v>
      </c>
      <c r="T11" s="20" t="s">
        <v>182</v>
      </c>
      <c r="U11" s="18" t="n">
        <v>388.69332075</v>
      </c>
      <c r="V11" s="20" t="n">
        <v>6.32464604</v>
      </c>
    </row>
    <row r="12" spans="1:22">
      <c r="A12" s="15" t="s">
        <v>187</v>
      </c>
      <c r="B12" s="17" t="n">
        <v>6894</v>
      </c>
      <c r="C12" s="18">
        <f>(128.0/B12*100)</f>
        <v/>
      </c>
      <c r="D12" s="19" t="n">
        <v>6766</v>
      </c>
      <c r="E12" s="18" t="n">
        <v>445.16167737</v>
      </c>
      <c r="F12" s="20" t="n">
        <v>4.86373943</v>
      </c>
      <c r="G12" s="18" t="n">
        <v>496.84619207</v>
      </c>
      <c r="H12" s="20" t="n">
        <v>3.46338098</v>
      </c>
      <c r="I12" s="18" t="n">
        <v>504.94113602</v>
      </c>
      <c r="J12" s="20" t="n">
        <v>2.42760937</v>
      </c>
      <c r="K12" s="18" t="n">
        <v>515.51252835</v>
      </c>
      <c r="L12" s="20" t="n">
        <v>3.84492818</v>
      </c>
      <c r="M12" s="18" t="n">
        <v>428.30653466</v>
      </c>
      <c r="N12" s="20" t="n">
        <v>25.45177241</v>
      </c>
      <c r="O12" s="18" t="s">
        <v>182</v>
      </c>
      <c r="P12" s="20" t="s">
        <v>182</v>
      </c>
      <c r="Q12" s="18" t="n">
        <v>340.98506961</v>
      </c>
      <c r="R12" s="20" t="n">
        <v>12.52444664</v>
      </c>
      <c r="S12" s="18" t="s">
        <v>182</v>
      </c>
      <c r="T12" s="20" t="s">
        <v>182</v>
      </c>
      <c r="U12" s="18" t="n">
        <v>422.66198183</v>
      </c>
      <c r="V12" s="20" t="n">
        <v>6.64549424</v>
      </c>
    </row>
    <row r="13" spans="1:22">
      <c r="A13" s="15" t="s">
        <v>188</v>
      </c>
      <c r="B13" s="17" t="n">
        <v>7161</v>
      </c>
      <c r="C13" s="18">
        <f>(368.0/B13*100)</f>
        <v/>
      </c>
      <c r="D13" s="19" t="n">
        <v>6793</v>
      </c>
      <c r="E13" s="18" t="n">
        <v>477.42373996</v>
      </c>
      <c r="F13" s="20" t="n">
        <v>7.58132504</v>
      </c>
      <c r="G13" s="18" t="n">
        <v>509.65775165</v>
      </c>
      <c r="H13" s="20" t="n">
        <v>3.73659986</v>
      </c>
      <c r="I13" s="18" t="n">
        <v>524.17669734</v>
      </c>
      <c r="J13" s="20" t="n">
        <v>2.41630714</v>
      </c>
      <c r="K13" s="18" t="n">
        <v>524.56033574</v>
      </c>
      <c r="L13" s="20" t="n">
        <v>3.42199877</v>
      </c>
      <c r="M13" s="18" t="n">
        <v>403.46505939</v>
      </c>
      <c r="N13" s="20" t="n">
        <v>16.7949963</v>
      </c>
      <c r="O13" s="18" t="s">
        <v>182</v>
      </c>
      <c r="P13" s="20" t="s">
        <v>182</v>
      </c>
      <c r="Q13" s="18" t="n">
        <v>447.51533769</v>
      </c>
      <c r="R13" s="20" t="n">
        <v>5.97365007</v>
      </c>
      <c r="S13" s="18" t="s">
        <v>182</v>
      </c>
      <c r="T13" s="20" t="s">
        <v>182</v>
      </c>
      <c r="U13" s="18" t="n">
        <v>436.18087332</v>
      </c>
      <c r="V13" s="20" t="n">
        <v>5.74223206</v>
      </c>
    </row>
    <row r="14" spans="1:22">
      <c r="A14" s="15" t="s">
        <v>189</v>
      </c>
      <c r="B14" s="17" t="n">
        <v>5587</v>
      </c>
      <c r="C14" s="18">
        <f>(208.0/B14*100)</f>
        <v/>
      </c>
      <c r="D14" s="19" t="n">
        <v>5379</v>
      </c>
      <c r="E14" s="18" t="n">
        <v>475.73250467</v>
      </c>
      <c r="F14" s="20" t="n">
        <v>5.1058158</v>
      </c>
      <c r="G14" s="18" t="n">
        <v>519.73742662</v>
      </c>
      <c r="H14" s="20" t="n">
        <v>2.96467315</v>
      </c>
      <c r="I14" s="18" t="n">
        <v>526.98690143</v>
      </c>
      <c r="J14" s="20" t="n">
        <v>2.22657698</v>
      </c>
      <c r="K14" s="18" t="n">
        <v>527.44729546</v>
      </c>
      <c r="L14" s="20" t="n">
        <v>3.73004336</v>
      </c>
      <c r="M14" s="18" t="n">
        <v>422.7798821</v>
      </c>
      <c r="N14" s="20" t="n">
        <v>14.90176457</v>
      </c>
      <c r="O14" s="18" t="s">
        <v>182</v>
      </c>
      <c r="P14" s="20" t="s">
        <v>182</v>
      </c>
      <c r="Q14" s="18" t="s">
        <v>182</v>
      </c>
      <c r="R14" s="20" t="s">
        <v>182</v>
      </c>
      <c r="S14" s="18" t="s">
        <v>182</v>
      </c>
      <c r="T14" s="20" t="s">
        <v>182</v>
      </c>
      <c r="U14" s="18" t="n">
        <v>464.644154</v>
      </c>
      <c r="V14" s="20" t="n">
        <v>7.97812684</v>
      </c>
    </row>
    <row r="15" spans="1:22">
      <c r="A15" s="15" t="s">
        <v>190</v>
      </c>
      <c r="B15" s="17" t="n">
        <v>5882</v>
      </c>
      <c r="C15" s="18">
        <f>(193.0/B15*100)</f>
        <v/>
      </c>
      <c r="D15" s="19" t="n">
        <v>5689</v>
      </c>
      <c r="E15" s="18" t="n">
        <v>495.4779239</v>
      </c>
      <c r="F15" s="20" t="n">
        <v>4.44361002</v>
      </c>
      <c r="G15" s="18" t="n">
        <v>517.74936364</v>
      </c>
      <c r="H15" s="20" t="n">
        <v>2.77492824</v>
      </c>
      <c r="I15" s="18" t="n">
        <v>522.03431154</v>
      </c>
      <c r="J15" s="20" t="n">
        <v>2.54136</v>
      </c>
      <c r="K15" s="18" t="n">
        <v>509.51327555</v>
      </c>
      <c r="L15" s="20" t="n">
        <v>4.87041385</v>
      </c>
      <c r="M15" s="18" t="n">
        <v>390.64671061</v>
      </c>
      <c r="N15" s="20" t="n">
        <v>25.21597104</v>
      </c>
      <c r="O15" s="18" t="s">
        <v>182</v>
      </c>
      <c r="P15" s="20" t="s">
        <v>182</v>
      </c>
      <c r="Q15" s="18" t="n">
        <v>368.85220715</v>
      </c>
      <c r="R15" s="20" t="n">
        <v>14.5875493</v>
      </c>
      <c r="S15" s="18" t="s">
        <v>182</v>
      </c>
      <c r="T15" s="20" t="s">
        <v>182</v>
      </c>
      <c r="U15" s="18" t="n">
        <v>455.78747103</v>
      </c>
      <c r="V15" s="20" t="n">
        <v>8.06805776</v>
      </c>
    </row>
    <row r="16" spans="1:22">
      <c r="A16" s="15" t="s">
        <v>191</v>
      </c>
      <c r="B16" s="17" t="n">
        <v>6108</v>
      </c>
      <c r="C16" s="18">
        <f>(280.0/B16*100)</f>
        <v/>
      </c>
      <c r="D16" s="19" t="n">
        <v>5828</v>
      </c>
      <c r="E16" s="18" t="n">
        <v>458.92573825</v>
      </c>
      <c r="F16" s="20" t="n">
        <v>5.68376966</v>
      </c>
      <c r="G16" s="18" t="n">
        <v>511.43010436</v>
      </c>
      <c r="H16" s="20" t="n">
        <v>4.06211843</v>
      </c>
      <c r="I16" s="18" t="n">
        <v>509.84387649</v>
      </c>
      <c r="J16" s="20" t="n">
        <v>2.35587674</v>
      </c>
      <c r="K16" s="18" t="n">
        <v>502.41608178</v>
      </c>
      <c r="L16" s="20" t="n">
        <v>3.25314808</v>
      </c>
      <c r="M16" s="18" t="n">
        <v>357.17090442</v>
      </c>
      <c r="N16" s="20" t="n">
        <v>17.03892866</v>
      </c>
      <c r="O16" s="18" t="s">
        <v>182</v>
      </c>
      <c r="P16" s="20" t="s">
        <v>182</v>
      </c>
      <c r="Q16" s="18" t="s">
        <v>182</v>
      </c>
      <c r="R16" s="20" t="s">
        <v>182</v>
      </c>
      <c r="S16" s="18" t="s">
        <v>182</v>
      </c>
      <c r="T16" s="20" t="s">
        <v>182</v>
      </c>
      <c r="U16" s="18" t="n">
        <v>411.31297007</v>
      </c>
      <c r="V16" s="20" t="n">
        <v>6.31690194</v>
      </c>
    </row>
    <row r="17" spans="1:22">
      <c r="A17" s="15" t="s">
        <v>192</v>
      </c>
      <c r="B17" s="17" t="n">
        <v>6504</v>
      </c>
      <c r="C17" s="18">
        <f>(834.0/B17*100)</f>
        <v/>
      </c>
      <c r="D17" s="19" t="n">
        <v>5670</v>
      </c>
      <c r="E17" s="18" t="n">
        <v>468.3756036</v>
      </c>
      <c r="F17" s="20" t="n">
        <v>5.90654504</v>
      </c>
      <c r="G17" s="18" t="n">
        <v>510.50643933</v>
      </c>
      <c r="H17" s="20" t="n">
        <v>3.91802143</v>
      </c>
      <c r="I17" s="18" t="n">
        <v>522.97853199</v>
      </c>
      <c r="J17" s="20" t="n">
        <v>3.0510294</v>
      </c>
      <c r="K17" s="18" t="n">
        <v>526.61150605</v>
      </c>
      <c r="L17" s="20" t="n">
        <v>4.1038813</v>
      </c>
      <c r="M17" s="18" t="s">
        <v>182</v>
      </c>
      <c r="N17" s="20" t="s">
        <v>182</v>
      </c>
      <c r="O17" s="18" t="s">
        <v>182</v>
      </c>
      <c r="P17" s="20" t="s">
        <v>182</v>
      </c>
      <c r="Q17" s="18" t="n">
        <v>362.96139732</v>
      </c>
      <c r="R17" s="20" t="n">
        <v>12.64520278</v>
      </c>
      <c r="S17" s="18" t="s">
        <v>182</v>
      </c>
      <c r="T17" s="20" t="s">
        <v>182</v>
      </c>
      <c r="U17" s="18" t="n">
        <v>443.18964977</v>
      </c>
      <c r="V17" s="20" t="n">
        <v>6.62981515</v>
      </c>
    </row>
    <row r="18" spans="1:22">
      <c r="A18" s="15" t="s">
        <v>193</v>
      </c>
      <c r="B18" s="17" t="n">
        <v>5532</v>
      </c>
      <c r="C18" s="18">
        <f>(41.0/B18*100)</f>
        <v/>
      </c>
      <c r="D18" s="19" t="n">
        <v>5491</v>
      </c>
      <c r="E18" s="18" t="n">
        <v>412.66657594</v>
      </c>
      <c r="F18" s="20" t="n">
        <v>6.15969914</v>
      </c>
      <c r="G18" s="18" t="n">
        <v>455.97731287</v>
      </c>
      <c r="H18" s="20" t="n">
        <v>4.40206037</v>
      </c>
      <c r="I18" s="18" t="n">
        <v>466.68984617</v>
      </c>
      <c r="J18" s="20" t="n">
        <v>3.43820407</v>
      </c>
      <c r="K18" s="18" t="n">
        <v>464.02846988</v>
      </c>
      <c r="L18" s="20" t="n">
        <v>5.88874546</v>
      </c>
      <c r="M18" s="18" t="n">
        <v>358.73236946</v>
      </c>
      <c r="N18" s="20" t="n">
        <v>16.39771243</v>
      </c>
      <c r="O18" s="18" t="s">
        <v>182</v>
      </c>
      <c r="P18" s="20" t="s">
        <v>182</v>
      </c>
      <c r="Q18" s="18" t="s">
        <v>182</v>
      </c>
      <c r="R18" s="20" t="s">
        <v>182</v>
      </c>
      <c r="S18" s="18" t="s">
        <v>182</v>
      </c>
      <c r="T18" s="20" t="s">
        <v>182</v>
      </c>
      <c r="U18" s="18" t="n">
        <v>400.87756601</v>
      </c>
      <c r="V18" s="20" t="n">
        <v>7.95076349</v>
      </c>
    </row>
    <row r="19" spans="1:22">
      <c r="A19" s="15" t="s">
        <v>194</v>
      </c>
      <c r="B19" s="17" t="n">
        <v>5658</v>
      </c>
      <c r="C19" s="18">
        <f>(267.0/B19*100)</f>
        <v/>
      </c>
      <c r="D19" s="19" t="n">
        <v>5391</v>
      </c>
      <c r="E19" s="18" t="n">
        <v>410.9749018</v>
      </c>
      <c r="F19" s="20" t="n">
        <v>6.233494</v>
      </c>
      <c r="G19" s="18" t="n">
        <v>472.29774954</v>
      </c>
      <c r="H19" s="20" t="n">
        <v>5.28295298</v>
      </c>
      <c r="I19" s="18" t="n">
        <v>491.15434554</v>
      </c>
      <c r="J19" s="20" t="n">
        <v>2.65374899</v>
      </c>
      <c r="K19" s="18" t="n">
        <v>494.15634915</v>
      </c>
      <c r="L19" s="20" t="n">
        <v>4.59150672</v>
      </c>
      <c r="M19" s="18" t="n">
        <v>385.76858232</v>
      </c>
      <c r="N19" s="20" t="n">
        <v>18.33358349</v>
      </c>
      <c r="O19" s="18" t="s">
        <v>182</v>
      </c>
      <c r="P19" s="20" t="s">
        <v>182</v>
      </c>
      <c r="Q19" s="18" t="s">
        <v>182</v>
      </c>
      <c r="R19" s="20" t="s">
        <v>182</v>
      </c>
      <c r="S19" s="18" t="s">
        <v>182</v>
      </c>
      <c r="T19" s="20" t="s">
        <v>182</v>
      </c>
      <c r="U19" s="18" t="n">
        <v>402.37902777</v>
      </c>
      <c r="V19" s="20" t="n">
        <v>8.16385049</v>
      </c>
    </row>
    <row r="20" spans="1:22">
      <c r="A20" s="15" t="s">
        <v>195</v>
      </c>
      <c r="B20" s="17" t="n">
        <v>3371</v>
      </c>
      <c r="C20" s="18">
        <f>(81.0/B20*100)</f>
        <v/>
      </c>
      <c r="D20" s="19" t="n">
        <v>3290</v>
      </c>
      <c r="E20" s="18" t="n">
        <v>472.73781614</v>
      </c>
      <c r="F20" s="20" t="n">
        <v>6.08492493</v>
      </c>
      <c r="G20" s="18" t="n">
        <v>497.68068752</v>
      </c>
      <c r="H20" s="20" t="n">
        <v>3.07982516</v>
      </c>
      <c r="I20" s="18" t="n">
        <v>495.08779668</v>
      </c>
      <c r="J20" s="20" t="n">
        <v>3.20164662</v>
      </c>
      <c r="K20" s="18" t="n">
        <v>477.99617322</v>
      </c>
      <c r="L20" s="20" t="n">
        <v>7.11109759</v>
      </c>
      <c r="M20" s="18" t="s">
        <v>182</v>
      </c>
      <c r="N20" s="20" t="s">
        <v>182</v>
      </c>
      <c r="O20" s="18" t="s">
        <v>182</v>
      </c>
      <c r="P20" s="20" t="s">
        <v>182</v>
      </c>
      <c r="Q20" s="18" t="s">
        <v>182</v>
      </c>
      <c r="R20" s="20" t="s">
        <v>182</v>
      </c>
      <c r="S20" s="18" t="s">
        <v>182</v>
      </c>
      <c r="T20" s="20" t="s">
        <v>182</v>
      </c>
      <c r="U20" s="18" t="n">
        <v>442.21170477</v>
      </c>
      <c r="V20" s="20" t="n">
        <v>7.86677159</v>
      </c>
    </row>
    <row r="21" spans="1:22">
      <c r="A21" s="15" t="s">
        <v>196</v>
      </c>
      <c r="B21" s="17" t="n">
        <v>5741</v>
      </c>
      <c r="C21" s="18">
        <f>(109.0/B21*100)</f>
        <v/>
      </c>
      <c r="D21" s="19" t="n">
        <v>5632</v>
      </c>
      <c r="E21" s="18" t="n">
        <v>466.45786619</v>
      </c>
      <c r="F21" s="20" t="n">
        <v>6.75609162</v>
      </c>
      <c r="G21" s="18" t="n">
        <v>490.04053912</v>
      </c>
      <c r="H21" s="20" t="n">
        <v>2.75569792</v>
      </c>
      <c r="I21" s="18" t="n">
        <v>511.77948736</v>
      </c>
      <c r="J21" s="20" t="n">
        <v>2.198486</v>
      </c>
      <c r="K21" s="18" t="n">
        <v>517.90733049</v>
      </c>
      <c r="L21" s="20" t="n">
        <v>3.13847546</v>
      </c>
      <c r="M21" s="18" t="n">
        <v>424.8487347</v>
      </c>
      <c r="N21" s="20" t="n">
        <v>29.04056888</v>
      </c>
      <c r="O21" s="18" t="s">
        <v>182</v>
      </c>
      <c r="P21" s="20" t="s">
        <v>182</v>
      </c>
      <c r="Q21" s="18" t="s">
        <v>182</v>
      </c>
      <c r="R21" s="20" t="s">
        <v>182</v>
      </c>
      <c r="S21" s="18" t="s">
        <v>182</v>
      </c>
      <c r="T21" s="20" t="s">
        <v>182</v>
      </c>
      <c r="U21" s="18" t="n">
        <v>450.53626821</v>
      </c>
      <c r="V21" s="20" t="n">
        <v>8.374418090000001</v>
      </c>
    </row>
    <row r="22" spans="1:22">
      <c r="A22" s="15" t="s">
        <v>197</v>
      </c>
      <c r="B22" s="17" t="n">
        <v>6598</v>
      </c>
      <c r="C22" s="18">
        <f>(106.0/B22*100)</f>
        <v/>
      </c>
      <c r="D22" s="19" t="n">
        <v>6492</v>
      </c>
      <c r="E22" s="18" t="n">
        <v>419.60687911</v>
      </c>
      <c r="F22" s="20" t="n">
        <v>5.50957824</v>
      </c>
      <c r="G22" s="18" t="n">
        <v>481.52910993</v>
      </c>
      <c r="H22" s="20" t="n">
        <v>5.82796433</v>
      </c>
      <c r="I22" s="18" t="n">
        <v>491.89581307</v>
      </c>
      <c r="J22" s="20" t="n">
        <v>4.18145208</v>
      </c>
      <c r="K22" s="18" t="n">
        <v>498.50782166</v>
      </c>
      <c r="L22" s="20" t="n">
        <v>5.39081398</v>
      </c>
      <c r="M22" s="18" t="n">
        <v>353.48150344</v>
      </c>
      <c r="N22" s="20" t="n">
        <v>10.04320883</v>
      </c>
      <c r="O22" s="18" t="s">
        <v>182</v>
      </c>
      <c r="P22" s="20" t="s">
        <v>182</v>
      </c>
      <c r="Q22" s="18" t="n">
        <v>465.3184081</v>
      </c>
      <c r="R22" s="20" t="n">
        <v>9.52311205</v>
      </c>
      <c r="S22" s="18" t="s">
        <v>182</v>
      </c>
      <c r="T22" s="20" t="s">
        <v>182</v>
      </c>
      <c r="U22" s="18" t="n">
        <v>393.97486709</v>
      </c>
      <c r="V22" s="20" t="n">
        <v>8.562916209999999</v>
      </c>
    </row>
    <row r="23" spans="1:22">
      <c r="A23" s="15" t="s">
        <v>198</v>
      </c>
      <c r="B23" s="17" t="n">
        <v>11583</v>
      </c>
      <c r="C23" s="18">
        <f>(563.0/B23*100)</f>
        <v/>
      </c>
      <c r="D23" s="19" t="n">
        <v>11020</v>
      </c>
      <c r="E23" s="18" t="n">
        <v>455.56972919</v>
      </c>
      <c r="F23" s="20" t="n">
        <v>5.41244298</v>
      </c>
      <c r="G23" s="18" t="n">
        <v>497.81733465</v>
      </c>
      <c r="H23" s="20" t="n">
        <v>3.87103993</v>
      </c>
      <c r="I23" s="18" t="n">
        <v>501.73757736</v>
      </c>
      <c r="J23" s="20" t="n">
        <v>3.33141493</v>
      </c>
      <c r="K23" s="18" t="n">
        <v>494.82795125</v>
      </c>
      <c r="L23" s="20" t="n">
        <v>5.44307275</v>
      </c>
      <c r="M23" s="18" t="n">
        <v>458.71026959</v>
      </c>
      <c r="N23" s="20" t="n">
        <v>19.55759787</v>
      </c>
      <c r="O23" s="18" t="s">
        <v>182</v>
      </c>
      <c r="P23" s="20" t="s">
        <v>182</v>
      </c>
      <c r="Q23" s="18" t="s">
        <v>182</v>
      </c>
      <c r="R23" s="20" t="s">
        <v>182</v>
      </c>
      <c r="S23" s="18" t="s">
        <v>182</v>
      </c>
      <c r="T23" s="20" t="s">
        <v>182</v>
      </c>
      <c r="U23" s="18" t="n">
        <v>435.81490035</v>
      </c>
      <c r="V23" s="20" t="n">
        <v>7.2205847</v>
      </c>
    </row>
    <row r="24" spans="1:22">
      <c r="A24" s="15" t="s">
        <v>199</v>
      </c>
      <c r="B24" s="17" t="n">
        <v>6647</v>
      </c>
      <c r="C24" s="18">
        <f>(29.0/B24*100)</f>
        <v/>
      </c>
      <c r="D24" s="19" t="n">
        <v>6618</v>
      </c>
      <c r="E24" s="18" t="n">
        <v>506.91385967</v>
      </c>
      <c r="F24" s="20" t="n">
        <v>4.64729951</v>
      </c>
      <c r="G24" s="18" t="n">
        <v>537.02664709</v>
      </c>
      <c r="H24" s="20" t="n">
        <v>3.23209567</v>
      </c>
      <c r="I24" s="18" t="n">
        <v>546.52362897</v>
      </c>
      <c r="J24" s="20" t="n">
        <v>3.49006558</v>
      </c>
      <c r="K24" s="18" t="n">
        <v>540.42842821</v>
      </c>
      <c r="L24" s="20" t="n">
        <v>4.74626381</v>
      </c>
      <c r="M24" s="18" t="n">
        <v>437.355754</v>
      </c>
      <c r="N24" s="20" t="n">
        <v>17.09724105</v>
      </c>
      <c r="O24" s="18" t="s">
        <v>182</v>
      </c>
      <c r="P24" s="20" t="s">
        <v>182</v>
      </c>
      <c r="Q24" s="18" t="s">
        <v>182</v>
      </c>
      <c r="R24" s="20" t="s">
        <v>182</v>
      </c>
      <c r="S24" s="18" t="s">
        <v>182</v>
      </c>
      <c r="T24" s="20" t="s">
        <v>182</v>
      </c>
      <c r="U24" s="18" t="n">
        <v>457.51820112</v>
      </c>
      <c r="V24" s="20" t="n">
        <v>15.13058235</v>
      </c>
    </row>
    <row r="25" spans="1:22">
      <c r="A25" s="15" t="s">
        <v>200</v>
      </c>
      <c r="B25" s="17" t="n">
        <v>5581</v>
      </c>
      <c r="C25" s="18">
        <f>(28.0/B25*100)</f>
        <v/>
      </c>
      <c r="D25" s="19" t="n">
        <v>5553</v>
      </c>
      <c r="E25" s="18" t="n">
        <v>495.8336518</v>
      </c>
      <c r="F25" s="20" t="n">
        <v>6.01519323</v>
      </c>
      <c r="G25" s="18" t="n">
        <v>523.74341316</v>
      </c>
      <c r="H25" s="20" t="n">
        <v>3.9955678</v>
      </c>
      <c r="I25" s="18" t="n">
        <v>529.08025719</v>
      </c>
      <c r="J25" s="20" t="n">
        <v>3.81289854</v>
      </c>
      <c r="K25" s="18" t="n">
        <v>552.62424635</v>
      </c>
      <c r="L25" s="20" t="n">
        <v>7.47351351</v>
      </c>
      <c r="M25" s="18" t="n">
        <v>392.05635972</v>
      </c>
      <c r="N25" s="20" t="n">
        <v>35.90323828</v>
      </c>
      <c r="O25" s="18" t="s">
        <v>182</v>
      </c>
      <c r="P25" s="20" t="s">
        <v>182</v>
      </c>
      <c r="Q25" s="18" t="s">
        <v>182</v>
      </c>
      <c r="R25" s="20" t="s">
        <v>182</v>
      </c>
      <c r="S25" s="18" t="s">
        <v>182</v>
      </c>
      <c r="T25" s="20" t="s">
        <v>182</v>
      </c>
      <c r="U25" s="18" t="n">
        <v>443.99748667</v>
      </c>
      <c r="V25" s="20" t="n">
        <v>27.87560176</v>
      </c>
    </row>
    <row r="26" spans="1:22">
      <c r="A26" s="15" t="s">
        <v>201</v>
      </c>
      <c r="B26" s="17" t="n">
        <v>4869</v>
      </c>
      <c r="C26" s="18">
        <f>(118.0/B26*100)</f>
        <v/>
      </c>
      <c r="D26" s="19" t="n">
        <v>4751</v>
      </c>
      <c r="E26" s="18" t="n">
        <v>454.84488209</v>
      </c>
      <c r="F26" s="20" t="n">
        <v>4.7524357</v>
      </c>
      <c r="G26" s="18" t="n">
        <v>484.73374023</v>
      </c>
      <c r="H26" s="20" t="n">
        <v>2.4652273</v>
      </c>
      <c r="I26" s="18" t="n">
        <v>487.23309477</v>
      </c>
      <c r="J26" s="20" t="n">
        <v>2.89840703</v>
      </c>
      <c r="K26" s="18" t="n">
        <v>498.58406053</v>
      </c>
      <c r="L26" s="20" t="n">
        <v>4.8728698</v>
      </c>
      <c r="M26" s="18" t="s">
        <v>182</v>
      </c>
      <c r="N26" s="20" t="s">
        <v>182</v>
      </c>
      <c r="O26" s="18" t="s">
        <v>182</v>
      </c>
      <c r="P26" s="20" t="s">
        <v>182</v>
      </c>
      <c r="Q26" s="18" t="s">
        <v>182</v>
      </c>
      <c r="R26" s="20" t="s">
        <v>182</v>
      </c>
      <c r="S26" s="18" t="s">
        <v>182</v>
      </c>
      <c r="T26" s="20" t="s">
        <v>182</v>
      </c>
      <c r="U26" s="18" t="n">
        <v>429.27266414</v>
      </c>
      <c r="V26" s="20" t="n">
        <v>10.10158584</v>
      </c>
    </row>
    <row r="27" spans="1:22">
      <c r="A27" s="15" t="s">
        <v>202</v>
      </c>
      <c r="B27" s="17" t="n">
        <v>5299</v>
      </c>
      <c r="C27" s="18">
        <f>(237.0/B27*100)</f>
        <v/>
      </c>
      <c r="D27" s="19" t="n">
        <v>5062</v>
      </c>
      <c r="E27" s="18" t="n">
        <v>454.17013517</v>
      </c>
      <c r="F27" s="20" t="n">
        <v>4.50089553</v>
      </c>
      <c r="G27" s="18" t="n">
        <v>499.60052372</v>
      </c>
      <c r="H27" s="20" t="n">
        <v>2.41554106</v>
      </c>
      <c r="I27" s="18" t="n">
        <v>502.86972355</v>
      </c>
      <c r="J27" s="20" t="n">
        <v>2.62583954</v>
      </c>
      <c r="K27" s="18" t="n">
        <v>496.26080815</v>
      </c>
      <c r="L27" s="20" t="n">
        <v>3.66309257</v>
      </c>
      <c r="M27" s="18" t="n">
        <v>433.74807221</v>
      </c>
      <c r="N27" s="20" t="n">
        <v>14.3856779</v>
      </c>
      <c r="O27" s="18" t="s">
        <v>182</v>
      </c>
      <c r="P27" s="20" t="s">
        <v>182</v>
      </c>
      <c r="Q27" s="18" t="s">
        <v>182</v>
      </c>
      <c r="R27" s="20" t="s">
        <v>182</v>
      </c>
      <c r="S27" s="18" t="s">
        <v>182</v>
      </c>
      <c r="T27" s="20" t="s">
        <v>182</v>
      </c>
      <c r="U27" s="18" t="n">
        <v>423.51107629</v>
      </c>
      <c r="V27" s="20" t="n">
        <v>4.12101546</v>
      </c>
    </row>
    <row r="28" spans="1:22">
      <c r="A28" s="15" t="s">
        <v>203</v>
      </c>
      <c r="B28" s="17" t="n">
        <v>7568</v>
      </c>
      <c r="C28" s="18">
        <f>(162.0/B28*100)</f>
        <v/>
      </c>
      <c r="D28" s="19" t="n">
        <v>7406</v>
      </c>
      <c r="E28" s="18" t="n">
        <v>368.63095244</v>
      </c>
      <c r="F28" s="20" t="n">
        <v>4.04636244</v>
      </c>
      <c r="G28" s="18" t="n">
        <v>398.38972218</v>
      </c>
      <c r="H28" s="20" t="n">
        <v>3.10050379</v>
      </c>
      <c r="I28" s="18" t="n">
        <v>418.84682996</v>
      </c>
      <c r="J28" s="20" t="n">
        <v>2.53504078</v>
      </c>
      <c r="K28" s="18" t="n">
        <v>429.08485072</v>
      </c>
      <c r="L28" s="20" t="n">
        <v>3.57444169</v>
      </c>
      <c r="M28" s="18" t="n">
        <v>331.61953229</v>
      </c>
      <c r="N28" s="20" t="n">
        <v>9.41278149</v>
      </c>
      <c r="O28" s="18" t="s">
        <v>182</v>
      </c>
      <c r="P28" s="20" t="s">
        <v>182</v>
      </c>
      <c r="Q28" s="18" t="s">
        <v>182</v>
      </c>
      <c r="R28" s="20" t="s">
        <v>182</v>
      </c>
      <c r="S28" s="18" t="s">
        <v>182</v>
      </c>
      <c r="T28" s="20" t="s">
        <v>182</v>
      </c>
      <c r="U28" s="18" t="n">
        <v>356.47368322</v>
      </c>
      <c r="V28" s="20" t="n">
        <v>8.700322440000001</v>
      </c>
    </row>
    <row r="29" spans="1:22">
      <c r="A29" s="15" t="s">
        <v>204</v>
      </c>
      <c r="B29" s="17" t="n">
        <v>5385</v>
      </c>
      <c r="C29" s="18">
        <f>(37.0/B29*100)</f>
        <v/>
      </c>
      <c r="D29" s="19" t="n">
        <v>5348</v>
      </c>
      <c r="E29" s="18" t="n">
        <v>472.07366538</v>
      </c>
      <c r="F29" s="20" t="n">
        <v>5.74790502</v>
      </c>
      <c r="G29" s="18" t="n">
        <v>514.14681111</v>
      </c>
      <c r="H29" s="20" t="n">
        <v>3.00216772</v>
      </c>
      <c r="I29" s="18" t="n">
        <v>527.2013191</v>
      </c>
      <c r="J29" s="20" t="n">
        <v>2.706431</v>
      </c>
      <c r="K29" s="18" t="n">
        <v>516.77873253</v>
      </c>
      <c r="L29" s="20" t="n">
        <v>5.03518666</v>
      </c>
      <c r="M29" s="18" t="n">
        <v>388.67614524</v>
      </c>
      <c r="N29" s="20" t="n">
        <v>42.43001082</v>
      </c>
      <c r="O29" s="18" t="s">
        <v>182</v>
      </c>
      <c r="P29" s="20" t="s">
        <v>182</v>
      </c>
      <c r="Q29" s="18" t="n">
        <v>335.3902018</v>
      </c>
      <c r="R29" s="20" t="n">
        <v>12.1685767</v>
      </c>
      <c r="S29" s="18" t="s">
        <v>182</v>
      </c>
      <c r="T29" s="20" t="s">
        <v>182</v>
      </c>
      <c r="U29" s="18" t="n">
        <v>421.99306392</v>
      </c>
      <c r="V29" s="20" t="n">
        <v>12.6201632</v>
      </c>
    </row>
    <row r="30" spans="1:22">
      <c r="A30" s="15" t="s">
        <v>205</v>
      </c>
      <c r="B30" s="17" t="n">
        <v>4520</v>
      </c>
      <c r="C30" s="18">
        <f>(666.0/B30*100)</f>
        <v/>
      </c>
      <c r="D30" s="19" t="n">
        <v>3854</v>
      </c>
      <c r="E30" s="18" t="n">
        <v>467.7408615</v>
      </c>
      <c r="F30" s="20" t="n">
        <v>9.320166390000001</v>
      </c>
      <c r="G30" s="18" t="n">
        <v>500.6614958</v>
      </c>
      <c r="H30" s="20" t="n">
        <v>3.86751461</v>
      </c>
      <c r="I30" s="18" t="n">
        <v>505.40031115</v>
      </c>
      <c r="J30" s="20" t="n">
        <v>3.27610466</v>
      </c>
      <c r="K30" s="18" t="n">
        <v>504.63608065</v>
      </c>
      <c r="L30" s="20" t="n">
        <v>4.62740746</v>
      </c>
      <c r="M30" s="18" t="n">
        <v>416.62079913</v>
      </c>
      <c r="N30" s="20" t="n">
        <v>23.35845308</v>
      </c>
      <c r="O30" s="18" t="s">
        <v>182</v>
      </c>
      <c r="P30" s="20" t="s">
        <v>182</v>
      </c>
      <c r="Q30" s="18" t="s">
        <v>182</v>
      </c>
      <c r="R30" s="20" t="s">
        <v>182</v>
      </c>
      <c r="S30" s="18" t="s">
        <v>182</v>
      </c>
      <c r="T30" s="20" t="s">
        <v>182</v>
      </c>
      <c r="U30" s="18" t="n">
        <v>421.99598119</v>
      </c>
      <c r="V30" s="20" t="n">
        <v>6.4185397</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(19.0/B32*100)</f>
        <v/>
      </c>
      <c r="D32" s="19" t="n">
        <v>4459</v>
      </c>
      <c r="E32" s="18" t="n">
        <v>462.69613507</v>
      </c>
      <c r="F32" s="20" t="n">
        <v>6.74192912</v>
      </c>
      <c r="G32" s="18" t="n">
        <v>496.00744761</v>
      </c>
      <c r="H32" s="20" t="n">
        <v>4.17563861</v>
      </c>
      <c r="I32" s="18" t="n">
        <v>511.66481221</v>
      </c>
      <c r="J32" s="20" t="n">
        <v>2.49298065</v>
      </c>
      <c r="K32" s="18" t="n">
        <v>517.55714391</v>
      </c>
      <c r="L32" s="20" t="n">
        <v>4.57195902</v>
      </c>
      <c r="M32" s="18" t="n">
        <v>459.37468581</v>
      </c>
      <c r="N32" s="20" t="n">
        <v>28.13902873</v>
      </c>
      <c r="O32" s="18" t="s">
        <v>182</v>
      </c>
      <c r="P32" s="20" t="s">
        <v>182</v>
      </c>
      <c r="Q32" s="18" t="s">
        <v>182</v>
      </c>
      <c r="R32" s="20" t="s">
        <v>182</v>
      </c>
      <c r="S32" s="18" t="s">
        <v>182</v>
      </c>
      <c r="T32" s="20" t="s">
        <v>182</v>
      </c>
      <c r="U32" s="18" t="n">
        <v>428.43251718</v>
      </c>
      <c r="V32" s="20" t="n">
        <v>11.35419439</v>
      </c>
    </row>
    <row r="33" spans="1:22">
      <c r="A33" s="15" t="s">
        <v>208</v>
      </c>
      <c r="B33" s="17" t="n">
        <v>7325</v>
      </c>
      <c r="C33" s="18">
        <f>(263.0/B33*100)</f>
        <v/>
      </c>
      <c r="D33" s="19" t="n">
        <v>7062</v>
      </c>
      <c r="E33" s="18" t="n">
        <v>435.76303005</v>
      </c>
      <c r="F33" s="20" t="n">
        <v>10.18807682</v>
      </c>
      <c r="G33" s="18" t="n">
        <v>481.88201455</v>
      </c>
      <c r="H33" s="20" t="n">
        <v>4.35450029</v>
      </c>
      <c r="I33" s="18" t="n">
        <v>496.26988899</v>
      </c>
      <c r="J33" s="20" t="n">
        <v>3.0377134</v>
      </c>
      <c r="K33" s="18" t="n">
        <v>504.11172832</v>
      </c>
      <c r="L33" s="20" t="n">
        <v>3.8107077</v>
      </c>
      <c r="M33" s="18" t="n">
        <v>385.2957023</v>
      </c>
      <c r="N33" s="20" t="n">
        <v>29.52119482</v>
      </c>
      <c r="O33" s="18" t="s">
        <v>182</v>
      </c>
      <c r="P33" s="20" t="s">
        <v>182</v>
      </c>
      <c r="Q33" s="18" t="s">
        <v>182</v>
      </c>
      <c r="R33" s="20" t="s">
        <v>182</v>
      </c>
      <c r="S33" s="18" t="s">
        <v>182</v>
      </c>
      <c r="T33" s="20" t="s">
        <v>182</v>
      </c>
      <c r="U33" s="18" t="n">
        <v>428.25697707</v>
      </c>
      <c r="V33" s="20" t="n">
        <v>11.43049156</v>
      </c>
    </row>
    <row r="34" spans="1:22">
      <c r="A34" s="15" t="s">
        <v>209</v>
      </c>
      <c r="B34" s="17" t="n">
        <v>6350</v>
      </c>
      <c r="C34" s="18">
        <f>(112.0/B34*100)</f>
        <v/>
      </c>
      <c r="D34" s="19" t="n">
        <v>6238</v>
      </c>
      <c r="E34" s="18" t="n">
        <v>432.497709</v>
      </c>
      <c r="F34" s="20" t="n">
        <v>5.35242255</v>
      </c>
      <c r="G34" s="18" t="n">
        <v>474.92590001</v>
      </c>
      <c r="H34" s="20" t="n">
        <v>4.06458906</v>
      </c>
      <c r="I34" s="18" t="n">
        <v>494.46885694</v>
      </c>
      <c r="J34" s="20" t="n">
        <v>2.5459175</v>
      </c>
      <c r="K34" s="18" t="n">
        <v>500.07710833</v>
      </c>
      <c r="L34" s="20" t="n">
        <v>4.21849312</v>
      </c>
      <c r="M34" s="18" t="n">
        <v>379.07328183</v>
      </c>
      <c r="N34" s="20" t="n">
        <v>14.0777645</v>
      </c>
      <c r="O34" s="18" t="s">
        <v>182</v>
      </c>
      <c r="P34" s="20" t="s">
        <v>182</v>
      </c>
      <c r="Q34" s="18" t="n">
        <v>336.51078337</v>
      </c>
      <c r="R34" s="20" t="n">
        <v>12.24828707</v>
      </c>
      <c r="S34" s="18" t="s">
        <v>182</v>
      </c>
      <c r="T34" s="20" t="s">
        <v>182</v>
      </c>
      <c r="U34" s="18" t="n">
        <v>397.6811489</v>
      </c>
      <c r="V34" s="20" t="n">
        <v>8.364882420000001</v>
      </c>
    </row>
    <row r="35" spans="1:22">
      <c r="A35" s="15" t="s">
        <v>210</v>
      </c>
      <c r="B35" s="17" t="n">
        <v>6406</v>
      </c>
      <c r="C35" s="18">
        <f>(101.0/B35*100)</f>
        <v/>
      </c>
      <c r="D35" s="19" t="n">
        <v>6305</v>
      </c>
      <c r="E35" s="18" t="n">
        <v>481.32130819</v>
      </c>
      <c r="F35" s="20" t="n">
        <v>7.42966824</v>
      </c>
      <c r="G35" s="18" t="n">
        <v>510.10536455</v>
      </c>
      <c r="H35" s="20" t="n">
        <v>3.79001852</v>
      </c>
      <c r="I35" s="18" t="n">
        <v>519.2337675</v>
      </c>
      <c r="J35" s="20" t="n">
        <v>1.91989036</v>
      </c>
      <c r="K35" s="18" t="n">
        <v>517.80725632</v>
      </c>
      <c r="L35" s="20" t="n">
        <v>3.2841559</v>
      </c>
      <c r="M35" s="18" t="n">
        <v>456.28947541</v>
      </c>
      <c r="N35" s="20" t="n">
        <v>18.93491365</v>
      </c>
      <c r="O35" s="18" t="s">
        <v>182</v>
      </c>
      <c r="P35" s="20" t="s">
        <v>182</v>
      </c>
      <c r="Q35" s="18" t="n">
        <v>349.78970242</v>
      </c>
      <c r="R35" s="20" t="n">
        <v>6.90672373</v>
      </c>
      <c r="S35" s="18" t="s">
        <v>182</v>
      </c>
      <c r="T35" s="20" t="s">
        <v>182</v>
      </c>
      <c r="U35" s="18" t="n">
        <v>447.37127613</v>
      </c>
      <c r="V35" s="20" t="n">
        <v>7.77363032</v>
      </c>
    </row>
    <row r="36" spans="1:22">
      <c r="A36" s="15" t="s">
        <v>211</v>
      </c>
      <c r="B36" s="17" t="n">
        <v>6736</v>
      </c>
      <c r="C36" s="18">
        <f>(93.0/B36*100)</f>
        <v/>
      </c>
      <c r="D36" s="19" t="n">
        <v>6643</v>
      </c>
      <c r="E36" s="18" t="n">
        <v>445.58514456</v>
      </c>
      <c r="F36" s="20" t="n">
        <v>5.93295418</v>
      </c>
      <c r="G36" s="18" t="n">
        <v>486.89114571</v>
      </c>
      <c r="H36" s="20" t="n">
        <v>3.53726303</v>
      </c>
      <c r="I36" s="18" t="n">
        <v>495.34096232</v>
      </c>
      <c r="J36" s="20" t="n">
        <v>2.29068276</v>
      </c>
      <c r="K36" s="18" t="n">
        <v>491.21296769</v>
      </c>
      <c r="L36" s="20" t="n">
        <v>3.3302285</v>
      </c>
      <c r="M36" s="18" t="n">
        <v>415.69116087</v>
      </c>
      <c r="N36" s="20" t="n">
        <v>19.29217902</v>
      </c>
      <c r="O36" s="18" t="s">
        <v>182</v>
      </c>
      <c r="P36" s="20" t="s">
        <v>182</v>
      </c>
      <c r="Q36" s="18" t="s">
        <v>182</v>
      </c>
      <c r="R36" s="20" t="s">
        <v>182</v>
      </c>
      <c r="S36" s="18" t="s">
        <v>182</v>
      </c>
      <c r="T36" s="20" t="s">
        <v>182</v>
      </c>
      <c r="U36" s="18" t="n">
        <v>424.09306426</v>
      </c>
      <c r="V36" s="20" t="n">
        <v>7.53112883</v>
      </c>
    </row>
    <row r="37" spans="1:22">
      <c r="A37" s="15" t="s">
        <v>212</v>
      </c>
      <c r="B37" s="17" t="n">
        <v>5458</v>
      </c>
      <c r="C37" s="18">
        <f>(362.0/B37*100)</f>
        <v/>
      </c>
      <c r="D37" s="19" t="n">
        <v>5096</v>
      </c>
      <c r="E37" s="18" t="n">
        <v>460.88423698</v>
      </c>
      <c r="F37" s="20" t="n">
        <v>6.7494825</v>
      </c>
      <c r="G37" s="18" t="n">
        <v>502.17968746</v>
      </c>
      <c r="H37" s="20" t="n">
        <v>4.16855208</v>
      </c>
      <c r="I37" s="18" t="n">
        <v>505.48197333</v>
      </c>
      <c r="J37" s="20" t="n">
        <v>3.20057409</v>
      </c>
      <c r="K37" s="18" t="n">
        <v>512.44064789</v>
      </c>
      <c r="L37" s="20" t="n">
        <v>3.60705297</v>
      </c>
      <c r="M37" s="18" t="n">
        <v>389.21190398</v>
      </c>
      <c r="N37" s="20" t="n">
        <v>22.35314496</v>
      </c>
      <c r="O37" s="18" t="s">
        <v>182</v>
      </c>
      <c r="P37" s="20" t="s">
        <v>182</v>
      </c>
      <c r="Q37" s="18" t="s">
        <v>182</v>
      </c>
      <c r="R37" s="20" t="s">
        <v>182</v>
      </c>
      <c r="S37" s="18" t="s">
        <v>182</v>
      </c>
      <c r="T37" s="20" t="s">
        <v>182</v>
      </c>
      <c r="U37" s="18" t="n">
        <v>424.82788802</v>
      </c>
      <c r="V37" s="20" t="n">
        <v>6.15198128</v>
      </c>
    </row>
    <row r="38" spans="1:22">
      <c r="A38" s="15" t="s">
        <v>213</v>
      </c>
      <c r="B38" s="17" t="n">
        <v>5860</v>
      </c>
      <c r="C38" s="18">
        <f>(78.0/B38*100)</f>
        <v/>
      </c>
      <c r="D38" s="19" t="n">
        <v>5782</v>
      </c>
      <c r="E38" s="18" t="n">
        <v>490.05391676</v>
      </c>
      <c r="F38" s="20" t="n">
        <v>6.09125338</v>
      </c>
      <c r="G38" s="18" t="n">
        <v>526.67053789</v>
      </c>
      <c r="H38" s="20" t="n">
        <v>3.25125324</v>
      </c>
      <c r="I38" s="18" t="n">
        <v>534.69778797</v>
      </c>
      <c r="J38" s="20" t="n">
        <v>3.59551881</v>
      </c>
      <c r="K38" s="18" t="n">
        <v>530.33954481</v>
      </c>
      <c r="L38" s="20" t="n">
        <v>4.98045421</v>
      </c>
      <c r="M38" s="18" t="n">
        <v>423.77334755</v>
      </c>
      <c r="N38" s="20" t="n">
        <v>19.6152984</v>
      </c>
      <c r="O38" s="18" t="s">
        <v>182</v>
      </c>
      <c r="P38" s="20" t="s">
        <v>182</v>
      </c>
      <c r="Q38" s="18" t="s">
        <v>182</v>
      </c>
      <c r="R38" s="20" t="s">
        <v>182</v>
      </c>
      <c r="S38" s="18" t="s">
        <v>182</v>
      </c>
      <c r="T38" s="20" t="s">
        <v>182</v>
      </c>
      <c r="U38" s="18" t="n">
        <v>463.7183141</v>
      </c>
      <c r="V38" s="20" t="n">
        <v>6.43866777</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(5697.0/B40*100)</f>
        <v/>
      </c>
      <c r="D40" s="19" t="n">
        <v>8460</v>
      </c>
      <c r="E40" s="18" t="n">
        <v>458.34088703</v>
      </c>
      <c r="F40" s="20" t="n">
        <v>9.23690871</v>
      </c>
      <c r="G40" s="18" t="n">
        <v>485.91476047</v>
      </c>
      <c r="H40" s="20" t="n">
        <v>4.46067916</v>
      </c>
      <c r="I40" s="18" t="n">
        <v>505.64239942</v>
      </c>
      <c r="J40" s="20" t="n">
        <v>3.2771624</v>
      </c>
      <c r="K40" s="18" t="n">
        <v>506.98795145</v>
      </c>
      <c r="L40" s="20" t="n">
        <v>4.77749399</v>
      </c>
      <c r="M40" s="18" t="n">
        <v>408.69474018</v>
      </c>
      <c r="N40" s="20" t="n">
        <v>29.40753755</v>
      </c>
      <c r="O40" s="18" t="s">
        <v>182</v>
      </c>
      <c r="P40" s="20" t="s">
        <v>182</v>
      </c>
      <c r="Q40" s="18" t="n">
        <v>491.16464222</v>
      </c>
      <c r="R40" s="20" t="n">
        <v>2.5540442</v>
      </c>
      <c r="S40" s="18" t="s">
        <v>182</v>
      </c>
      <c r="T40" s="20" t="s">
        <v>182</v>
      </c>
      <c r="U40" s="18" t="n">
        <v>411.87303594</v>
      </c>
      <c r="V40" s="20" t="n">
        <v>6.76692051</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(3006.0/B46*100)</f>
        <v/>
      </c>
      <c r="D46" s="19" t="n">
        <v>20135</v>
      </c>
      <c r="E46" s="18" t="n">
        <v>349.20240406</v>
      </c>
      <c r="F46" s="20" t="n">
        <v>4.78135431</v>
      </c>
      <c r="G46" s="18" t="n">
        <v>399.26823229</v>
      </c>
      <c r="H46" s="20" t="n">
        <v>4.59487018</v>
      </c>
      <c r="I46" s="18" t="n">
        <v>395.34371565</v>
      </c>
      <c r="J46" s="20" t="n">
        <v>3.84316695</v>
      </c>
      <c r="K46" s="18" t="n">
        <v>404.64215311</v>
      </c>
      <c r="L46" s="20" t="n">
        <v>5.47718801</v>
      </c>
      <c r="M46" s="18" t="n">
        <v>284.46388749</v>
      </c>
      <c r="N46" s="20" t="n">
        <v>12.06045404</v>
      </c>
      <c r="O46" s="18" t="s">
        <v>182</v>
      </c>
      <c r="P46" s="20" t="s">
        <v>182</v>
      </c>
      <c r="Q46" s="18" t="s">
        <v>182</v>
      </c>
      <c r="R46" s="20" t="s">
        <v>182</v>
      </c>
      <c r="S46" s="18" t="s">
        <v>182</v>
      </c>
      <c r="T46" s="20" t="s">
        <v>182</v>
      </c>
      <c r="U46" s="18" t="n">
        <v>361.3059926</v>
      </c>
      <c r="V46" s="20" t="n">
        <v>3.85327858</v>
      </c>
    </row>
    <row r="47" spans="1:22">
      <c r="A47" s="15" t="s">
        <v>222</v>
      </c>
      <c r="B47" s="17" t="n">
        <v>5928</v>
      </c>
      <c r="C47" s="18">
        <f>(262.0/B47*100)</f>
        <v/>
      </c>
      <c r="D47" s="19" t="n">
        <v>5666</v>
      </c>
      <c r="E47" s="18" t="n">
        <v>400.91266511</v>
      </c>
      <c r="F47" s="20" t="n">
        <v>6.23162947</v>
      </c>
      <c r="G47" s="18" t="n">
        <v>466.74345845</v>
      </c>
      <c r="H47" s="20" t="n">
        <v>4.99353051</v>
      </c>
      <c r="I47" s="18" t="n">
        <v>460.03022688</v>
      </c>
      <c r="J47" s="20" t="n">
        <v>3.87100725</v>
      </c>
      <c r="K47" s="18" t="n">
        <v>455.47597014</v>
      </c>
      <c r="L47" s="20" t="n">
        <v>6.84322383</v>
      </c>
      <c r="M47" s="18" t="n">
        <v>351.05817057</v>
      </c>
      <c r="N47" s="20" t="n">
        <v>12.61946813</v>
      </c>
      <c r="O47" s="18" t="s">
        <v>182</v>
      </c>
      <c r="P47" s="20" t="s">
        <v>182</v>
      </c>
      <c r="Q47" s="18" t="s">
        <v>182</v>
      </c>
      <c r="R47" s="20" t="s">
        <v>182</v>
      </c>
      <c r="S47" s="18" t="s">
        <v>182</v>
      </c>
      <c r="T47" s="20" t="s">
        <v>182</v>
      </c>
      <c r="U47" s="18" t="n">
        <v>391.44931122</v>
      </c>
      <c r="V47" s="20" t="n">
        <v>5.10990172</v>
      </c>
    </row>
    <row r="48" spans="1:22">
      <c r="A48" s="15" t="s">
        <v>223</v>
      </c>
      <c r="B48" s="17" t="n">
        <v>9841</v>
      </c>
      <c r="C48" s="18">
        <f>(19.0/B48*100)</f>
        <v/>
      </c>
      <c r="D48" s="19" t="n">
        <v>9822</v>
      </c>
      <c r="E48" s="18" t="n">
        <v>511.38127181</v>
      </c>
      <c r="F48" s="20" t="n">
        <v>6.49272295</v>
      </c>
      <c r="G48" s="18" t="n">
        <v>541.93832881</v>
      </c>
      <c r="H48" s="20" t="n">
        <v>4.40615159</v>
      </c>
      <c r="I48" s="18" t="n">
        <v>531.64108363</v>
      </c>
      <c r="J48" s="20" t="n">
        <v>6.40417354</v>
      </c>
      <c r="K48" s="18" t="n">
        <v>554.46675514</v>
      </c>
      <c r="L48" s="20" t="n">
        <v>10.22937559</v>
      </c>
      <c r="M48" s="18" t="n">
        <v>379.37826934</v>
      </c>
      <c r="N48" s="20" t="n">
        <v>11.07715242</v>
      </c>
      <c r="O48" s="18" t="s">
        <v>182</v>
      </c>
      <c r="P48" s="20" t="s">
        <v>182</v>
      </c>
      <c r="Q48" s="18" t="s">
        <v>182</v>
      </c>
      <c r="R48" s="20" t="s">
        <v>182</v>
      </c>
      <c r="S48" s="18" t="s">
        <v>182</v>
      </c>
      <c r="T48" s="20" t="s">
        <v>182</v>
      </c>
      <c r="U48" s="18" t="n">
        <v>459.99472436</v>
      </c>
      <c r="V48" s="20" t="n">
        <v>30.83592565</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(1257.0/B50*100)</f>
        <v/>
      </c>
      <c r="D50" s="19" t="n">
        <v>10538</v>
      </c>
      <c r="E50" s="18" t="n">
        <v>353.85355683</v>
      </c>
      <c r="F50" s="20" t="n">
        <v>3.9791739</v>
      </c>
      <c r="G50" s="18" t="n">
        <v>390.37577488</v>
      </c>
      <c r="H50" s="20" t="n">
        <v>3.80767152</v>
      </c>
      <c r="I50" s="18" t="n">
        <v>403.58484601</v>
      </c>
      <c r="J50" s="20" t="n">
        <v>2.5601062</v>
      </c>
      <c r="K50" s="18" t="n">
        <v>412.57962811</v>
      </c>
      <c r="L50" s="20" t="n">
        <v>4.33083452</v>
      </c>
      <c r="M50" s="18" t="n">
        <v>309.38214635</v>
      </c>
      <c r="N50" s="20" t="n">
        <v>11.65830352</v>
      </c>
      <c r="O50" s="18" t="s">
        <v>182</v>
      </c>
      <c r="P50" s="20" t="s">
        <v>182</v>
      </c>
      <c r="Q50" s="18" t="s">
        <v>182</v>
      </c>
      <c r="R50" s="20" t="s">
        <v>182</v>
      </c>
      <c r="S50" s="18" t="s">
        <v>182</v>
      </c>
      <c r="T50" s="20" t="s">
        <v>182</v>
      </c>
      <c r="U50" s="18" t="n">
        <v>369.00836261</v>
      </c>
      <c r="V50" s="20" t="n">
        <v>7.45216356</v>
      </c>
    </row>
    <row r="51" spans="1:22">
      <c r="A51" s="15" t="s">
        <v>226</v>
      </c>
      <c r="B51" s="17" t="n">
        <v>6866</v>
      </c>
      <c r="C51" s="18">
        <f>(116.0/B51*100)</f>
        <v/>
      </c>
      <c r="D51" s="19" t="n">
        <v>6750</v>
      </c>
      <c r="E51" s="18" t="n">
        <v>380.51200968</v>
      </c>
      <c r="F51" s="20" t="n">
        <v>4.99994199</v>
      </c>
      <c r="G51" s="18" t="n">
        <v>401.41906357</v>
      </c>
      <c r="H51" s="20" t="n">
        <v>4.65376342</v>
      </c>
      <c r="I51" s="18" t="n">
        <v>410.06178085</v>
      </c>
      <c r="J51" s="20" t="n">
        <v>2.97505772</v>
      </c>
      <c r="K51" s="18" t="n">
        <v>412.24840757</v>
      </c>
      <c r="L51" s="20" t="n">
        <v>4.35140235</v>
      </c>
      <c r="M51" s="18" t="n">
        <v>338.45012167</v>
      </c>
      <c r="N51" s="20" t="n">
        <v>17.18682088</v>
      </c>
      <c r="O51" s="18" t="s">
        <v>182</v>
      </c>
      <c r="P51" s="20" t="s">
        <v>182</v>
      </c>
      <c r="Q51" s="18" t="n">
        <v>380.5422133</v>
      </c>
      <c r="R51" s="20" t="n">
        <v>4.31283207</v>
      </c>
      <c r="S51" s="18" t="s">
        <v>182</v>
      </c>
      <c r="T51" s="20" t="s">
        <v>182</v>
      </c>
      <c r="U51" s="18" t="n">
        <v>379.64976283</v>
      </c>
      <c r="V51" s="20" t="n">
        <v>5.09408306</v>
      </c>
    </row>
    <row r="52" spans="1:22">
      <c r="A52" s="15" t="s">
        <v>227</v>
      </c>
      <c r="B52" s="17" t="n">
        <v>5809</v>
      </c>
      <c r="C52" s="18">
        <f>(129.0/B52*100)</f>
        <v/>
      </c>
      <c r="D52" s="19" t="n">
        <v>5680</v>
      </c>
      <c r="E52" s="18" t="n">
        <v>399.4640546</v>
      </c>
      <c r="F52" s="20" t="n">
        <v>5.5773414</v>
      </c>
      <c r="G52" s="18" t="n">
        <v>459.66375572</v>
      </c>
      <c r="H52" s="20" t="n">
        <v>4.8003719</v>
      </c>
      <c r="I52" s="18" t="n">
        <v>471.62003635</v>
      </c>
      <c r="J52" s="20" t="n">
        <v>2.98241941</v>
      </c>
      <c r="K52" s="18" t="n">
        <v>480.59561147</v>
      </c>
      <c r="L52" s="20" t="n">
        <v>4.23661101</v>
      </c>
      <c r="M52" s="18" t="n">
        <v>376.4202098</v>
      </c>
      <c r="N52" s="20" t="n">
        <v>22.91895151</v>
      </c>
      <c r="O52" s="18" t="s">
        <v>182</v>
      </c>
      <c r="P52" s="20" t="s">
        <v>182</v>
      </c>
      <c r="Q52" s="18" t="s">
        <v>182</v>
      </c>
      <c r="R52" s="20" t="s">
        <v>182</v>
      </c>
      <c r="S52" s="18" t="s">
        <v>182</v>
      </c>
      <c r="T52" s="20" t="s">
        <v>182</v>
      </c>
      <c r="U52" s="18" t="n">
        <v>386.08410665</v>
      </c>
      <c r="V52" s="20" t="n">
        <v>7.3407475</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(544.0/B54*100)</f>
        <v/>
      </c>
      <c r="D54" s="19" t="n">
        <v>4196</v>
      </c>
      <c r="E54" s="18" t="n">
        <v>313.85715878</v>
      </c>
      <c r="F54" s="20" t="n">
        <v>4.22041215</v>
      </c>
      <c r="G54" s="18" t="n">
        <v>354.32284956</v>
      </c>
      <c r="H54" s="20" t="n">
        <v>5.12142227</v>
      </c>
      <c r="I54" s="18" t="n">
        <v>337.40259587</v>
      </c>
      <c r="J54" s="20" t="n">
        <v>3.69778595</v>
      </c>
      <c r="K54" s="18" t="n">
        <v>343.26616103</v>
      </c>
      <c r="L54" s="20" t="n">
        <v>4.18325237</v>
      </c>
      <c r="M54" s="18" t="n">
        <v>287.6604697</v>
      </c>
      <c r="N54" s="20" t="n">
        <v>9.120625710000001</v>
      </c>
      <c r="O54" s="18" t="s">
        <v>182</v>
      </c>
      <c r="P54" s="20" t="s">
        <v>182</v>
      </c>
      <c r="Q54" s="18" t="s">
        <v>182</v>
      </c>
      <c r="R54" s="20" t="s">
        <v>182</v>
      </c>
      <c r="S54" s="18" t="s">
        <v>182</v>
      </c>
      <c r="T54" s="20" t="s">
        <v>182</v>
      </c>
      <c r="U54" s="18" t="n">
        <v>296.49522597</v>
      </c>
      <c r="V54" s="20" t="n">
        <v>5.45817136</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500.47109689</v>
      </c>
      <c r="F56" s="20" t="n">
        <v>8.310181289999999</v>
      </c>
      <c r="G56" s="18" t="n">
        <v>545.26243755</v>
      </c>
      <c r="H56" s="20" t="n">
        <v>3.9316119</v>
      </c>
      <c r="I56" s="18" t="n">
        <v>553.7922360600001</v>
      </c>
      <c r="J56" s="20" t="n">
        <v>2.96345889</v>
      </c>
      <c r="K56" s="18" t="n">
        <v>546.44141182</v>
      </c>
      <c r="L56" s="20" t="n">
        <v>5.82270657</v>
      </c>
      <c r="M56" s="18" t="n">
        <v>469.66514609</v>
      </c>
      <c r="N56" s="20" t="n">
        <v>16.61451933</v>
      </c>
      <c r="O56" s="18" t="s">
        <v>182</v>
      </c>
      <c r="P56" s="20" t="s">
        <v>182</v>
      </c>
      <c r="Q56" s="18" t="s">
        <v>182</v>
      </c>
      <c r="R56" s="20" t="s">
        <v>182</v>
      </c>
      <c r="S56" s="18" t="s">
        <v>182</v>
      </c>
      <c r="T56" s="20" t="s">
        <v>182</v>
      </c>
      <c r="U56" s="18" t="n">
        <v>465.39485956</v>
      </c>
      <c r="V56" s="20" t="n">
        <v>21.53046559</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(280.0/B61*100)</f>
        <v/>
      </c>
      <c r="D61" s="19" t="n">
        <v>6245</v>
      </c>
      <c r="E61" s="18" t="n">
        <v>446.22203496</v>
      </c>
      <c r="F61" s="20" t="n">
        <v>3.70857667</v>
      </c>
      <c r="G61" s="18" t="n">
        <v>475.50049543</v>
      </c>
      <c r="H61" s="20" t="n">
        <v>3.31413045</v>
      </c>
      <c r="I61" s="18" t="n">
        <v>490.61213014</v>
      </c>
      <c r="J61" s="20" t="n">
        <v>2.75894158</v>
      </c>
      <c r="K61" s="18" t="n">
        <v>511.87668963</v>
      </c>
      <c r="L61" s="20" t="n">
        <v>4.32597872</v>
      </c>
      <c r="M61" s="18" t="n">
        <v>412.79041495</v>
      </c>
      <c r="N61" s="20" t="n">
        <v>15.55189954</v>
      </c>
      <c r="O61" s="18" t="s">
        <v>182</v>
      </c>
      <c r="P61" s="20" t="s">
        <v>182</v>
      </c>
      <c r="Q61" s="18" t="s">
        <v>182</v>
      </c>
      <c r="R61" s="20" t="s">
        <v>182</v>
      </c>
      <c r="S61" s="18" t="s">
        <v>182</v>
      </c>
      <c r="T61" s="20" t="s">
        <v>182</v>
      </c>
      <c r="U61" s="18" t="n">
        <v>408.43499701</v>
      </c>
      <c r="V61" s="20" t="n">
        <v>7.77375306</v>
      </c>
    </row>
    <row r="62" spans="1:22">
      <c r="A62" s="15" t="s">
        <v>237</v>
      </c>
      <c r="B62" s="17" t="n">
        <v>4476</v>
      </c>
      <c r="C62" s="18">
        <f>(5.0/B62*100)</f>
        <v/>
      </c>
      <c r="D62" s="19" t="n">
        <v>4471</v>
      </c>
      <c r="E62" s="18" t="n">
        <v>519.97490774</v>
      </c>
      <c r="F62" s="20" t="n">
        <v>7.96719615</v>
      </c>
      <c r="G62" s="18" t="n">
        <v>545.34600363</v>
      </c>
      <c r="H62" s="20" t="n">
        <v>2.370539</v>
      </c>
      <c r="I62" s="18" t="n">
        <v>546.81178627</v>
      </c>
      <c r="J62" s="20" t="n">
        <v>1.53572635</v>
      </c>
      <c r="K62" s="18" t="n">
        <v>535.85907186</v>
      </c>
      <c r="L62" s="20" t="n">
        <v>5.24844073</v>
      </c>
      <c r="M62" s="18" t="n">
        <v>492.5715519</v>
      </c>
      <c r="N62" s="20" t="n">
        <v>17.55575261</v>
      </c>
      <c r="O62" s="18" t="s">
        <v>182</v>
      </c>
      <c r="P62" s="20" t="s">
        <v>182</v>
      </c>
      <c r="Q62" s="18" t="s">
        <v>182</v>
      </c>
      <c r="R62" s="20" t="s">
        <v>182</v>
      </c>
      <c r="S62" s="18" t="s">
        <v>182</v>
      </c>
      <c r="T62" s="20" t="s">
        <v>182</v>
      </c>
      <c r="U62" s="18" t="n">
        <v>453.06997807</v>
      </c>
      <c r="V62" s="20" t="n">
        <v>31.41024332</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(768.0/B67*100)</f>
        <v/>
      </c>
      <c r="D67" s="19" t="n">
        <v>6203</v>
      </c>
      <c r="E67" s="18" t="n">
        <v>349.38006853</v>
      </c>
      <c r="F67" s="20" t="n">
        <v>4.91105562</v>
      </c>
      <c r="G67" s="18" t="n">
        <v>393.51463544</v>
      </c>
      <c r="H67" s="20" t="n">
        <v>4.1896331</v>
      </c>
      <c r="I67" s="18" t="n">
        <v>405.07113897</v>
      </c>
      <c r="J67" s="20" t="n">
        <v>2.83532773</v>
      </c>
      <c r="K67" s="18" t="n">
        <v>411.32650433</v>
      </c>
      <c r="L67" s="20" t="n">
        <v>4.9660766</v>
      </c>
      <c r="M67" s="18" t="n">
        <v>303.84785217</v>
      </c>
      <c r="N67" s="20" t="n">
        <v>8.663461910000001</v>
      </c>
      <c r="O67" s="18" t="s">
        <v>182</v>
      </c>
      <c r="P67" s="20" t="s">
        <v>182</v>
      </c>
      <c r="Q67" s="18" t="s">
        <v>182</v>
      </c>
      <c r="R67" s="20" t="s">
        <v>182</v>
      </c>
      <c r="S67" s="18" t="s">
        <v>182</v>
      </c>
      <c r="T67" s="20" t="s">
        <v>182</v>
      </c>
      <c r="U67" s="18" t="n">
        <v>332.58886407</v>
      </c>
      <c r="V67" s="20" t="n">
        <v>8.167437039999999</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463.20082279</v>
      </c>
      <c r="F70" s="20" t="n">
        <v>7.92746822</v>
      </c>
      <c r="G70" s="18" t="n">
        <v>494.32621042</v>
      </c>
      <c r="H70" s="20" t="n">
        <v>3.70296563</v>
      </c>
      <c r="I70" s="18" t="n">
        <v>502.02798266</v>
      </c>
      <c r="J70" s="20" t="n">
        <v>2.92635391</v>
      </c>
      <c r="K70" s="18" t="n">
        <v>510.70219168</v>
      </c>
      <c r="L70" s="20" t="n">
        <v>5.0832769</v>
      </c>
      <c r="M70" s="18" t="n">
        <v>454.95534387</v>
      </c>
      <c r="N70" s="20" t="n">
        <v>16.73197951</v>
      </c>
      <c r="O70" s="18" t="s">
        <v>182</v>
      </c>
      <c r="P70" s="20" t="s">
        <v>182</v>
      </c>
      <c r="Q70" s="18" t="s">
        <v>182</v>
      </c>
      <c r="R70" s="20" t="s">
        <v>182</v>
      </c>
      <c r="S70" s="18" t="s">
        <v>182</v>
      </c>
      <c r="T70" s="20" t="s">
        <v>182</v>
      </c>
      <c r="U70" s="18" t="n">
        <v>432.85832221</v>
      </c>
      <c r="V70" s="20" t="n">
        <v>9.458217899999999</v>
      </c>
    </row>
    <row r="71" spans="1:22">
      <c r="A71" s="15" t="s">
        <v>246</v>
      </c>
      <c r="B71" s="17" t="n">
        <v>6115</v>
      </c>
      <c r="C71" s="18">
        <f>(126.0/B71*100)</f>
        <v/>
      </c>
      <c r="D71" s="19" t="n">
        <v>5989</v>
      </c>
      <c r="E71" s="18" t="n">
        <v>538.06283503</v>
      </c>
      <c r="F71" s="20" t="n">
        <v>4.89276262</v>
      </c>
      <c r="G71" s="18" t="n">
        <v>565.21313131</v>
      </c>
      <c r="H71" s="20" t="n">
        <v>2.27077686</v>
      </c>
      <c r="I71" s="18" t="n">
        <v>567.22441944</v>
      </c>
      <c r="J71" s="20" t="n">
        <v>2.22078747</v>
      </c>
      <c r="K71" s="18" t="n">
        <v>571.5259751999999</v>
      </c>
      <c r="L71" s="20" t="n">
        <v>4.50528334</v>
      </c>
      <c r="M71" s="18" t="n">
        <v>478.19921099</v>
      </c>
      <c r="N71" s="20" t="n">
        <v>17.49214051</v>
      </c>
      <c r="O71" s="18" t="s">
        <v>182</v>
      </c>
      <c r="P71" s="20" t="s">
        <v>182</v>
      </c>
      <c r="Q71" s="18" t="s">
        <v>182</v>
      </c>
      <c r="R71" s="20" t="s">
        <v>182</v>
      </c>
      <c r="S71" s="18" t="s">
        <v>182</v>
      </c>
      <c r="T71" s="20" t="s">
        <v>182</v>
      </c>
      <c r="U71" s="18" t="n">
        <v>530.49776084</v>
      </c>
      <c r="V71" s="20" t="n">
        <v>13.43463245</v>
      </c>
    </row>
    <row r="72" spans="1:22">
      <c r="A72" s="15" t="s">
        <v>247</v>
      </c>
      <c r="B72" s="17" t="n">
        <v>7708</v>
      </c>
      <c r="C72" s="18">
        <f>(9.0/B72*100)</f>
        <v/>
      </c>
      <c r="D72" s="19" t="n">
        <v>7699</v>
      </c>
      <c r="E72" s="18" t="n">
        <v>486.77080678</v>
      </c>
      <c r="F72" s="20" t="n">
        <v>6.38500595</v>
      </c>
      <c r="G72" s="18" t="n">
        <v>542.8097181000001</v>
      </c>
      <c r="H72" s="20" t="n">
        <v>3.08321215</v>
      </c>
      <c r="I72" s="18" t="n">
        <v>545.85959127</v>
      </c>
      <c r="J72" s="20" t="n">
        <v>3.49412762</v>
      </c>
      <c r="K72" s="18" t="n">
        <v>562.9945597</v>
      </c>
      <c r="L72" s="20" t="n">
        <v>5.93270667</v>
      </c>
      <c r="M72" s="18" t="n">
        <v>397.26229727</v>
      </c>
      <c r="N72" s="20" t="n">
        <v>19.0006931</v>
      </c>
      <c r="O72" s="18" t="s">
        <v>182</v>
      </c>
      <c r="P72" s="20" t="s">
        <v>182</v>
      </c>
      <c r="Q72" s="18" t="s">
        <v>182</v>
      </c>
      <c r="R72" s="20" t="s">
        <v>182</v>
      </c>
      <c r="S72" s="18" t="s">
        <v>182</v>
      </c>
      <c r="T72" s="20" t="s">
        <v>182</v>
      </c>
      <c r="U72" s="18" t="n">
        <v>413.12988273</v>
      </c>
      <c r="V72" s="20" t="n">
        <v>34.29423271</v>
      </c>
    </row>
    <row r="73" spans="1:22">
      <c r="A73" s="15" t="s">
        <v>248</v>
      </c>
      <c r="B73" s="17" t="n">
        <v>8249</v>
      </c>
      <c r="C73" s="18">
        <f>(270.0/B73*100)</f>
        <v/>
      </c>
      <c r="D73" s="19" t="n">
        <v>7979</v>
      </c>
      <c r="E73" s="18" t="n">
        <v>396.73020694</v>
      </c>
      <c r="F73" s="20" t="n">
        <v>5.7098037</v>
      </c>
      <c r="G73" s="18" t="n">
        <v>415.33812936</v>
      </c>
      <c r="H73" s="20" t="n">
        <v>4.0121142</v>
      </c>
      <c r="I73" s="18" t="n">
        <v>419.09539064</v>
      </c>
      <c r="J73" s="20" t="n">
        <v>3.23281853</v>
      </c>
      <c r="K73" s="18" t="n">
        <v>435.23309018</v>
      </c>
      <c r="L73" s="20" t="n">
        <v>6.32093494</v>
      </c>
      <c r="M73" s="18" t="n">
        <v>373.56292305</v>
      </c>
      <c r="N73" s="20" t="n">
        <v>8.33863586</v>
      </c>
      <c r="O73" s="18" t="s">
        <v>182</v>
      </c>
      <c r="P73" s="20" t="s">
        <v>182</v>
      </c>
      <c r="Q73" s="18" t="s">
        <v>182</v>
      </c>
      <c r="R73" s="20" t="s">
        <v>182</v>
      </c>
      <c r="S73" s="18" t="s">
        <v>182</v>
      </c>
      <c r="T73" s="20" t="s">
        <v>182</v>
      </c>
      <c r="U73" s="18" t="n">
        <v>359.48813059</v>
      </c>
      <c r="V73" s="20" t="n">
        <v>13.4816517</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(334.0/B77*100)</f>
        <v/>
      </c>
      <c r="D77" s="19" t="n">
        <v>5728</v>
      </c>
      <c r="E77" s="18" t="n">
        <v>383.28060714</v>
      </c>
      <c r="F77" s="20" t="n">
        <v>4.52919766</v>
      </c>
      <c r="G77" s="18" t="n">
        <v>438.33320254</v>
      </c>
      <c r="H77" s="20" t="n">
        <v>4.07059987</v>
      </c>
      <c r="I77" s="18" t="n">
        <v>437.3211589</v>
      </c>
      <c r="J77" s="20" t="n">
        <v>2.96497548</v>
      </c>
      <c r="K77" s="18" t="n">
        <v>433.60184787</v>
      </c>
      <c r="L77" s="20" t="n">
        <v>5.36331293</v>
      </c>
      <c r="M77" s="18" t="n">
        <v>351.09429102</v>
      </c>
      <c r="N77" s="20" t="n">
        <v>14.79109672</v>
      </c>
      <c r="O77" s="18" t="s">
        <v>182</v>
      </c>
      <c r="P77" s="20" t="s">
        <v>182</v>
      </c>
      <c r="Q77" s="18" t="s">
        <v>182</v>
      </c>
      <c r="R77" s="20" t="s">
        <v>182</v>
      </c>
      <c r="S77" s="18" t="s">
        <v>182</v>
      </c>
      <c r="T77" s="20" t="s">
        <v>182</v>
      </c>
      <c r="U77" s="18" t="n">
        <v>374.82677103</v>
      </c>
      <c r="V77" s="20" t="n">
        <v>4.05538461</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360</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485.52972746</v>
      </c>
      <c r="F7" s="20" t="n">
        <v>5.88028241</v>
      </c>
      <c r="G7" s="18" t="n">
        <v>502.04931671</v>
      </c>
      <c r="H7" s="20" t="n">
        <v>3.22715805</v>
      </c>
      <c r="I7" s="18" t="n">
        <v>499.09425035</v>
      </c>
      <c r="J7" s="20" t="n">
        <v>2.17073574</v>
      </c>
      <c r="K7" s="18" t="n">
        <v>506.04514955</v>
      </c>
      <c r="L7" s="20" t="n">
        <v>3.62890461</v>
      </c>
      <c r="M7" s="18" t="n">
        <v>388.11866311</v>
      </c>
      <c r="N7" s="20" t="n">
        <v>15.08149247</v>
      </c>
      <c r="O7" s="18" t="s">
        <v>182</v>
      </c>
      <c r="P7" s="20" t="s">
        <v>182</v>
      </c>
      <c r="Q7" s="18" t="s">
        <v>182</v>
      </c>
      <c r="R7" s="20" t="s">
        <v>182</v>
      </c>
      <c r="S7" s="18" t="s">
        <v>182</v>
      </c>
      <c r="T7" s="20" t="s">
        <v>182</v>
      </c>
      <c r="U7" s="18" t="n">
        <v>463.73226868</v>
      </c>
      <c r="V7" s="20" t="n">
        <v>4.5232289</v>
      </c>
    </row>
    <row r="8" spans="1:22">
      <c r="A8" s="15" t="s">
        <v>183</v>
      </c>
      <c r="B8" s="17" t="n">
        <v>7007</v>
      </c>
      <c r="C8" s="18">
        <f>(253.0/B8*100)</f>
        <v/>
      </c>
      <c r="D8" s="19" t="n">
        <v>6754</v>
      </c>
      <c r="E8" s="18" t="n">
        <v>491.43913987</v>
      </c>
      <c r="F8" s="20" t="n">
        <v>5.41847717</v>
      </c>
      <c r="G8" s="18" t="n">
        <v>500.39701483</v>
      </c>
      <c r="H8" s="20" t="n">
        <v>3.83965814</v>
      </c>
      <c r="I8" s="18" t="n">
        <v>506.51958801</v>
      </c>
      <c r="J8" s="20" t="n">
        <v>3.59638408</v>
      </c>
      <c r="K8" s="18" t="n">
        <v>509.41429023</v>
      </c>
      <c r="L8" s="20" t="n">
        <v>3.98686074</v>
      </c>
      <c r="M8" s="18" t="n">
        <v>431.33135579</v>
      </c>
      <c r="N8" s="20" t="n">
        <v>28.63360248</v>
      </c>
      <c r="O8" s="18" t="s">
        <v>182</v>
      </c>
      <c r="P8" s="20" t="s">
        <v>182</v>
      </c>
      <c r="Q8" s="18" t="n">
        <v>301.63126691</v>
      </c>
      <c r="R8" s="20" t="n">
        <v>25.14921031</v>
      </c>
      <c r="S8" s="18" t="s">
        <v>182</v>
      </c>
      <c r="T8" s="20" t="s">
        <v>182</v>
      </c>
      <c r="U8" s="18" t="n">
        <v>427.1233612</v>
      </c>
      <c r="V8" s="20" t="n">
        <v>7.02644677</v>
      </c>
    </row>
    <row r="9" spans="1:22">
      <c r="A9" s="15" t="s">
        <v>184</v>
      </c>
      <c r="B9" s="17" t="n">
        <v>9651</v>
      </c>
      <c r="C9" s="18">
        <f>(652.0/B9*100)</f>
        <v/>
      </c>
      <c r="D9" s="19" t="n">
        <v>8999</v>
      </c>
      <c r="E9" s="18" t="n">
        <v>510.41615193</v>
      </c>
      <c r="F9" s="20" t="n">
        <v>6.13015095</v>
      </c>
      <c r="G9" s="18" t="n">
        <v>527.8179560900001</v>
      </c>
      <c r="H9" s="20" t="n">
        <v>3.20265873</v>
      </c>
      <c r="I9" s="18" t="n">
        <v>520.2154011</v>
      </c>
      <c r="J9" s="20" t="n">
        <v>2.74745023</v>
      </c>
      <c r="K9" s="18" t="n">
        <v>511.97008615</v>
      </c>
      <c r="L9" s="20" t="n">
        <v>3.45128453</v>
      </c>
      <c r="M9" s="18" t="n">
        <v>434.12804464</v>
      </c>
      <c r="N9" s="20" t="n">
        <v>42.04427122</v>
      </c>
      <c r="O9" s="18" t="s">
        <v>182</v>
      </c>
      <c r="P9" s="20" t="s">
        <v>182</v>
      </c>
      <c r="Q9" s="18" t="n">
        <v>357.98454354</v>
      </c>
      <c r="R9" s="20" t="n">
        <v>11.51846445</v>
      </c>
      <c r="S9" s="18" t="s">
        <v>182</v>
      </c>
      <c r="T9" s="20" t="s">
        <v>182</v>
      </c>
      <c r="U9" s="18" t="n">
        <v>436.24065081</v>
      </c>
      <c r="V9" s="20" t="n">
        <v>5.42440884</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(171.0/B11*100)</f>
        <v/>
      </c>
      <c r="D11" s="19" t="n">
        <v>6882</v>
      </c>
      <c r="E11" s="18" t="n">
        <v>407.97733204</v>
      </c>
      <c r="F11" s="20" t="n">
        <v>6.98294414</v>
      </c>
      <c r="G11" s="18" t="n">
        <v>426.87232349</v>
      </c>
      <c r="H11" s="20" t="n">
        <v>3.95442931</v>
      </c>
      <c r="I11" s="18" t="n">
        <v>427.36991254</v>
      </c>
      <c r="J11" s="20" t="n">
        <v>2.97457291</v>
      </c>
      <c r="K11" s="18" t="n">
        <v>438.02144056</v>
      </c>
      <c r="L11" s="20" t="n">
        <v>4.3564402</v>
      </c>
      <c r="M11" s="18" t="n">
        <v>327.62067624</v>
      </c>
      <c r="N11" s="20" t="n">
        <v>23.85874784</v>
      </c>
      <c r="O11" s="18" t="s">
        <v>182</v>
      </c>
      <c r="P11" s="20" t="s">
        <v>182</v>
      </c>
      <c r="Q11" s="18" t="s">
        <v>182</v>
      </c>
      <c r="R11" s="20" t="s">
        <v>182</v>
      </c>
      <c r="S11" s="18" t="s">
        <v>182</v>
      </c>
      <c r="T11" s="20" t="s">
        <v>182</v>
      </c>
      <c r="U11" s="18" t="n">
        <v>387.92128808</v>
      </c>
      <c r="V11" s="20" t="n">
        <v>6.01104062</v>
      </c>
    </row>
    <row r="12" spans="1:22">
      <c r="A12" s="15" t="s">
        <v>187</v>
      </c>
      <c r="B12" s="17" t="n">
        <v>6894</v>
      </c>
      <c r="C12" s="18">
        <f>(128.0/B12*100)</f>
        <v/>
      </c>
      <c r="D12" s="19" t="n">
        <v>6766</v>
      </c>
      <c r="E12" s="18" t="n">
        <v>482.36829104</v>
      </c>
      <c r="F12" s="20" t="n">
        <v>6.07294517</v>
      </c>
      <c r="G12" s="18" t="n">
        <v>503.9704889</v>
      </c>
      <c r="H12" s="20" t="n">
        <v>2.88012798</v>
      </c>
      <c r="I12" s="18" t="n">
        <v>497.38421441</v>
      </c>
      <c r="J12" s="20" t="n">
        <v>2.52931201</v>
      </c>
      <c r="K12" s="18" t="n">
        <v>516.13057387</v>
      </c>
      <c r="L12" s="20" t="n">
        <v>3.31785262</v>
      </c>
      <c r="M12" s="18" t="n">
        <v>428.30653466</v>
      </c>
      <c r="N12" s="20" t="n">
        <v>25.45177241</v>
      </c>
      <c r="O12" s="18" t="s">
        <v>182</v>
      </c>
      <c r="P12" s="20" t="s">
        <v>182</v>
      </c>
      <c r="Q12" s="18" t="n">
        <v>340.98506961</v>
      </c>
      <c r="R12" s="20" t="n">
        <v>12.52444664</v>
      </c>
      <c r="S12" s="18" t="s">
        <v>182</v>
      </c>
      <c r="T12" s="20" t="s">
        <v>182</v>
      </c>
      <c r="U12" s="18" t="n">
        <v>419.92786014</v>
      </c>
      <c r="V12" s="20" t="n">
        <v>6.08900505</v>
      </c>
    </row>
    <row r="13" spans="1:22">
      <c r="A13" s="15" t="s">
        <v>188</v>
      </c>
      <c r="B13" s="17" t="n">
        <v>7161</v>
      </c>
      <c r="C13" s="18">
        <f>(368.0/B13*100)</f>
        <v/>
      </c>
      <c r="D13" s="19" t="n">
        <v>6793</v>
      </c>
      <c r="E13" s="18" t="n">
        <v>506.19948138</v>
      </c>
      <c r="F13" s="20" t="n">
        <v>6.86921449</v>
      </c>
      <c r="G13" s="18" t="n">
        <v>525.95931455</v>
      </c>
      <c r="H13" s="20" t="n">
        <v>3.38139764</v>
      </c>
      <c r="I13" s="18" t="n">
        <v>518.05927417</v>
      </c>
      <c r="J13" s="20" t="n">
        <v>2.56815468</v>
      </c>
      <c r="K13" s="18" t="n">
        <v>525.6847282700001</v>
      </c>
      <c r="L13" s="20" t="n">
        <v>3.12411578</v>
      </c>
      <c r="M13" s="18" t="n">
        <v>403.46505939</v>
      </c>
      <c r="N13" s="20" t="n">
        <v>16.7949963</v>
      </c>
      <c r="O13" s="18" t="s">
        <v>182</v>
      </c>
      <c r="P13" s="20" t="s">
        <v>182</v>
      </c>
      <c r="Q13" s="18" t="n">
        <v>447.51533769</v>
      </c>
      <c r="R13" s="20" t="n">
        <v>5.97365007</v>
      </c>
      <c r="S13" s="18" t="s">
        <v>182</v>
      </c>
      <c r="T13" s="20" t="s">
        <v>182</v>
      </c>
      <c r="U13" s="18" t="n">
        <v>436.9668225</v>
      </c>
      <c r="V13" s="20" t="n">
        <v>5.44754687</v>
      </c>
    </row>
    <row r="14" spans="1:22">
      <c r="A14" s="15" t="s">
        <v>189</v>
      </c>
      <c r="B14" s="17" t="n">
        <v>5587</v>
      </c>
      <c r="C14" s="18">
        <f>(208.0/B14*100)</f>
        <v/>
      </c>
      <c r="D14" s="19" t="n">
        <v>5379</v>
      </c>
      <c r="E14" s="18" t="n">
        <v>508.53928234</v>
      </c>
      <c r="F14" s="20" t="n">
        <v>5.90730367</v>
      </c>
      <c r="G14" s="18" t="n">
        <v>527.33206933</v>
      </c>
      <c r="H14" s="20" t="n">
        <v>3.91700677</v>
      </c>
      <c r="I14" s="18" t="n">
        <v>521.32984143</v>
      </c>
      <c r="J14" s="20" t="n">
        <v>2.38003696</v>
      </c>
      <c r="K14" s="18" t="n">
        <v>521.7619210300001</v>
      </c>
      <c r="L14" s="20" t="n">
        <v>3.80347448</v>
      </c>
      <c r="M14" s="18" t="n">
        <v>422.7798821</v>
      </c>
      <c r="N14" s="20" t="n">
        <v>14.90176457</v>
      </c>
      <c r="O14" s="18" t="s">
        <v>182</v>
      </c>
      <c r="P14" s="20" t="s">
        <v>182</v>
      </c>
      <c r="Q14" s="18" t="s">
        <v>182</v>
      </c>
      <c r="R14" s="20" t="s">
        <v>182</v>
      </c>
      <c r="S14" s="18" t="s">
        <v>182</v>
      </c>
      <c r="T14" s="20" t="s">
        <v>182</v>
      </c>
      <c r="U14" s="18" t="n">
        <v>464.54087496</v>
      </c>
      <c r="V14" s="20" t="n">
        <v>8.04590396</v>
      </c>
    </row>
    <row r="15" spans="1:22">
      <c r="A15" s="15" t="s">
        <v>190</v>
      </c>
      <c r="B15" s="17" t="n">
        <v>5882</v>
      </c>
      <c r="C15" s="18">
        <f>(193.0/B15*100)</f>
        <v/>
      </c>
      <c r="D15" s="19" t="n">
        <v>5689</v>
      </c>
      <c r="E15" s="18" t="n">
        <v>491.3592377</v>
      </c>
      <c r="F15" s="20" t="n">
        <v>6.3745193</v>
      </c>
      <c r="G15" s="18" t="n">
        <v>513.3269093</v>
      </c>
      <c r="H15" s="20" t="n">
        <v>3.87105078</v>
      </c>
      <c r="I15" s="18" t="n">
        <v>517.72269781</v>
      </c>
      <c r="J15" s="20" t="n">
        <v>2.22735517</v>
      </c>
      <c r="K15" s="18" t="n">
        <v>523.72362025</v>
      </c>
      <c r="L15" s="20" t="n">
        <v>3.60995498</v>
      </c>
      <c r="M15" s="18" t="n">
        <v>390.64671061</v>
      </c>
      <c r="N15" s="20" t="n">
        <v>25.21597104</v>
      </c>
      <c r="O15" s="18" t="s">
        <v>182</v>
      </c>
      <c r="P15" s="20" t="s">
        <v>182</v>
      </c>
      <c r="Q15" s="18" t="n">
        <v>368.85220715</v>
      </c>
      <c r="R15" s="20" t="n">
        <v>14.5875493</v>
      </c>
      <c r="S15" s="18" t="s">
        <v>182</v>
      </c>
      <c r="T15" s="20" t="s">
        <v>182</v>
      </c>
      <c r="U15" s="18" t="n">
        <v>457.78761902</v>
      </c>
      <c r="V15" s="20" t="n">
        <v>7.9277504</v>
      </c>
    </row>
    <row r="16" spans="1:22">
      <c r="A16" s="15" t="s">
        <v>191</v>
      </c>
      <c r="B16" s="17" t="n">
        <v>6108</v>
      </c>
      <c r="C16" s="18">
        <f>(280.0/B16*100)</f>
        <v/>
      </c>
      <c r="D16" s="19" t="n">
        <v>5828</v>
      </c>
      <c r="E16" s="18" t="n">
        <v>473.645752</v>
      </c>
      <c r="F16" s="20" t="n">
        <v>7.38573583</v>
      </c>
      <c r="G16" s="18" t="n">
        <v>519.26403223</v>
      </c>
      <c r="H16" s="20" t="n">
        <v>4.53949293</v>
      </c>
      <c r="I16" s="18" t="n">
        <v>504.81128783</v>
      </c>
      <c r="J16" s="20" t="n">
        <v>2.36059922</v>
      </c>
      <c r="K16" s="18" t="n">
        <v>502.02304733</v>
      </c>
      <c r="L16" s="20" t="n">
        <v>3.11760197</v>
      </c>
      <c r="M16" s="18" t="n">
        <v>357.17090442</v>
      </c>
      <c r="N16" s="20" t="n">
        <v>17.03892866</v>
      </c>
      <c r="O16" s="18" t="s">
        <v>182</v>
      </c>
      <c r="P16" s="20" t="s">
        <v>182</v>
      </c>
      <c r="Q16" s="18" t="s">
        <v>182</v>
      </c>
      <c r="R16" s="20" t="s">
        <v>182</v>
      </c>
      <c r="S16" s="18" t="s">
        <v>182</v>
      </c>
      <c r="T16" s="20" t="s">
        <v>182</v>
      </c>
      <c r="U16" s="18" t="n">
        <v>412.09276238</v>
      </c>
      <c r="V16" s="20" t="n">
        <v>6.19998397</v>
      </c>
    </row>
    <row r="17" spans="1:22">
      <c r="A17" s="15" t="s">
        <v>192</v>
      </c>
      <c r="B17" s="17" t="n">
        <v>6504</v>
      </c>
      <c r="C17" s="18">
        <f>(834.0/B17*100)</f>
        <v/>
      </c>
      <c r="D17" s="19" t="n">
        <v>5670</v>
      </c>
      <c r="E17" s="18" t="n">
        <v>508.8545445</v>
      </c>
      <c r="F17" s="20" t="n">
        <v>4.65426424</v>
      </c>
      <c r="G17" s="18" t="n">
        <v>513.32241893</v>
      </c>
      <c r="H17" s="20" t="n">
        <v>3.98123697</v>
      </c>
      <c r="I17" s="18" t="n">
        <v>518.29692832</v>
      </c>
      <c r="J17" s="20" t="n">
        <v>3.32085334</v>
      </c>
      <c r="K17" s="18" t="n">
        <v>520.36352942</v>
      </c>
      <c r="L17" s="20" t="n">
        <v>3.71454186</v>
      </c>
      <c r="M17" s="18" t="s">
        <v>182</v>
      </c>
      <c r="N17" s="20" t="s">
        <v>182</v>
      </c>
      <c r="O17" s="18" t="s">
        <v>182</v>
      </c>
      <c r="P17" s="20" t="s">
        <v>182</v>
      </c>
      <c r="Q17" s="18" t="n">
        <v>362.96139732</v>
      </c>
      <c r="R17" s="20" t="n">
        <v>12.64520278</v>
      </c>
      <c r="S17" s="18" t="s">
        <v>182</v>
      </c>
      <c r="T17" s="20" t="s">
        <v>182</v>
      </c>
      <c r="U17" s="18" t="n">
        <v>440.83943207</v>
      </c>
      <c r="V17" s="20" t="n">
        <v>6.87603945</v>
      </c>
    </row>
    <row r="18" spans="1:22">
      <c r="A18" s="15" t="s">
        <v>193</v>
      </c>
      <c r="B18" s="17" t="n">
        <v>5532</v>
      </c>
      <c r="C18" s="18">
        <f>(41.0/B18*100)</f>
        <v/>
      </c>
      <c r="D18" s="19" t="n">
        <v>5491</v>
      </c>
      <c r="E18" s="18" t="n">
        <v>428.41925612</v>
      </c>
      <c r="F18" s="20" t="n">
        <v>8.82679757</v>
      </c>
      <c r="G18" s="18" t="n">
        <v>449.00737268</v>
      </c>
      <c r="H18" s="20" t="n">
        <v>5.10495035</v>
      </c>
      <c r="I18" s="18" t="n">
        <v>461.16767224</v>
      </c>
      <c r="J18" s="20" t="n">
        <v>3.35845936</v>
      </c>
      <c r="K18" s="18" t="n">
        <v>470.55333789</v>
      </c>
      <c r="L18" s="20" t="n">
        <v>4.7240986</v>
      </c>
      <c r="M18" s="18" t="n">
        <v>358.73236946</v>
      </c>
      <c r="N18" s="20" t="n">
        <v>16.39771243</v>
      </c>
      <c r="O18" s="18" t="s">
        <v>182</v>
      </c>
      <c r="P18" s="20" t="s">
        <v>182</v>
      </c>
      <c r="Q18" s="18" t="s">
        <v>182</v>
      </c>
      <c r="R18" s="20" t="s">
        <v>182</v>
      </c>
      <c r="S18" s="18" t="s">
        <v>182</v>
      </c>
      <c r="T18" s="20" t="s">
        <v>182</v>
      </c>
      <c r="U18" s="18" t="n">
        <v>397.3980284</v>
      </c>
      <c r="V18" s="20" t="n">
        <v>7.51966547</v>
      </c>
    </row>
    <row r="19" spans="1:22">
      <c r="A19" s="15" t="s">
        <v>194</v>
      </c>
      <c r="B19" s="17" t="n">
        <v>5658</v>
      </c>
      <c r="C19" s="18">
        <f>(267.0/B19*100)</f>
        <v/>
      </c>
      <c r="D19" s="19" t="n">
        <v>5391</v>
      </c>
      <c r="E19" s="18" t="n">
        <v>468.06221411</v>
      </c>
      <c r="F19" s="20" t="n">
        <v>7.74342562</v>
      </c>
      <c r="G19" s="18" t="n">
        <v>484.35249877</v>
      </c>
      <c r="H19" s="20" t="n">
        <v>4.33546443</v>
      </c>
      <c r="I19" s="18" t="n">
        <v>483.16625005</v>
      </c>
      <c r="J19" s="20" t="n">
        <v>2.78856404</v>
      </c>
      <c r="K19" s="18" t="n">
        <v>488.53898894</v>
      </c>
      <c r="L19" s="20" t="n">
        <v>4.73264091</v>
      </c>
      <c r="M19" s="18" t="n">
        <v>385.76858232</v>
      </c>
      <c r="N19" s="20" t="n">
        <v>18.33358349</v>
      </c>
      <c r="O19" s="18" t="s">
        <v>182</v>
      </c>
      <c r="P19" s="20" t="s">
        <v>182</v>
      </c>
      <c r="Q19" s="18" t="s">
        <v>182</v>
      </c>
      <c r="R19" s="20" t="s">
        <v>182</v>
      </c>
      <c r="S19" s="18" t="s">
        <v>182</v>
      </c>
      <c r="T19" s="20" t="s">
        <v>182</v>
      </c>
      <c r="U19" s="18" t="n">
        <v>402.4147238</v>
      </c>
      <c r="V19" s="20" t="n">
        <v>7.68568235</v>
      </c>
    </row>
    <row r="20" spans="1:22">
      <c r="A20" s="15" t="s">
        <v>195</v>
      </c>
      <c r="B20" s="17" t="n">
        <v>3371</v>
      </c>
      <c r="C20" s="18">
        <f>(81.0/B20*100)</f>
        <v/>
      </c>
      <c r="D20" s="19" t="n">
        <v>3290</v>
      </c>
      <c r="E20" s="18" t="n">
        <v>481.72775293</v>
      </c>
      <c r="F20" s="20" t="n">
        <v>7.26452902</v>
      </c>
      <c r="G20" s="18" t="n">
        <v>495.07103462</v>
      </c>
      <c r="H20" s="20" t="n">
        <v>4.60158953</v>
      </c>
      <c r="I20" s="18" t="n">
        <v>492.18033228</v>
      </c>
      <c r="J20" s="20" t="n">
        <v>2.55930778</v>
      </c>
      <c r="K20" s="18" t="n">
        <v>494.43571866</v>
      </c>
      <c r="L20" s="20" t="n">
        <v>4.55584306</v>
      </c>
      <c r="M20" s="18" t="s">
        <v>182</v>
      </c>
      <c r="N20" s="20" t="s">
        <v>182</v>
      </c>
      <c r="O20" s="18" t="s">
        <v>182</v>
      </c>
      <c r="P20" s="20" t="s">
        <v>182</v>
      </c>
      <c r="Q20" s="18" t="s">
        <v>182</v>
      </c>
      <c r="R20" s="20" t="s">
        <v>182</v>
      </c>
      <c r="S20" s="18" t="s">
        <v>182</v>
      </c>
      <c r="T20" s="20" t="s">
        <v>182</v>
      </c>
      <c r="U20" s="18" t="n">
        <v>440.03887327</v>
      </c>
      <c r="V20" s="20" t="n">
        <v>8.064275520000001</v>
      </c>
    </row>
    <row r="21" spans="1:22">
      <c r="A21" s="15" t="s">
        <v>196</v>
      </c>
      <c r="B21" s="17" t="n">
        <v>5741</v>
      </c>
      <c r="C21" s="18">
        <f>(109.0/B21*100)</f>
        <v/>
      </c>
      <c r="D21" s="19" t="n">
        <v>5632</v>
      </c>
      <c r="E21" s="18" t="n">
        <v>482.29209102</v>
      </c>
      <c r="F21" s="20" t="n">
        <v>6.85157443</v>
      </c>
      <c r="G21" s="18" t="n">
        <v>512.81354509</v>
      </c>
      <c r="H21" s="20" t="n">
        <v>3.68358886</v>
      </c>
      <c r="I21" s="18" t="n">
        <v>502.59685703</v>
      </c>
      <c r="J21" s="20" t="n">
        <v>2.25861908</v>
      </c>
      <c r="K21" s="18" t="n">
        <v>511.68491833</v>
      </c>
      <c r="L21" s="20" t="n">
        <v>3.06682798</v>
      </c>
      <c r="M21" s="18" t="n">
        <v>424.8487347</v>
      </c>
      <c r="N21" s="20" t="n">
        <v>29.04056888</v>
      </c>
      <c r="O21" s="18" t="s">
        <v>182</v>
      </c>
      <c r="P21" s="20" t="s">
        <v>182</v>
      </c>
      <c r="Q21" s="18" t="s">
        <v>182</v>
      </c>
      <c r="R21" s="20" t="s">
        <v>182</v>
      </c>
      <c r="S21" s="18" t="s">
        <v>182</v>
      </c>
      <c r="T21" s="20" t="s">
        <v>182</v>
      </c>
      <c r="U21" s="18" t="n">
        <v>453.54247907</v>
      </c>
      <c r="V21" s="20" t="n">
        <v>8.05796621</v>
      </c>
    </row>
    <row r="22" spans="1:22">
      <c r="A22" s="15" t="s">
        <v>197</v>
      </c>
      <c r="B22" s="17" t="n">
        <v>6598</v>
      </c>
      <c r="C22" s="18">
        <f>(106.0/B22*100)</f>
        <v/>
      </c>
      <c r="D22" s="19" t="n">
        <v>6492</v>
      </c>
      <c r="E22" s="18" t="n">
        <v>456.0294961</v>
      </c>
      <c r="F22" s="20" t="n">
        <v>9.45509051</v>
      </c>
      <c r="G22" s="18" t="n">
        <v>484.90039166</v>
      </c>
      <c r="H22" s="20" t="n">
        <v>6.66132011</v>
      </c>
      <c r="I22" s="18" t="n">
        <v>482.21861901</v>
      </c>
      <c r="J22" s="20" t="n">
        <v>4.09454271</v>
      </c>
      <c r="K22" s="18" t="n">
        <v>488.93541066</v>
      </c>
      <c r="L22" s="20" t="n">
        <v>4.46419089</v>
      </c>
      <c r="M22" s="18" t="n">
        <v>353.48150344</v>
      </c>
      <c r="N22" s="20" t="n">
        <v>10.04320883</v>
      </c>
      <c r="O22" s="18" t="s">
        <v>182</v>
      </c>
      <c r="P22" s="20" t="s">
        <v>182</v>
      </c>
      <c r="Q22" s="18" t="n">
        <v>465.3184081</v>
      </c>
      <c r="R22" s="20" t="n">
        <v>9.52311205</v>
      </c>
      <c r="S22" s="18" t="s">
        <v>182</v>
      </c>
      <c r="T22" s="20" t="s">
        <v>182</v>
      </c>
      <c r="U22" s="18" t="n">
        <v>396.70309979</v>
      </c>
      <c r="V22" s="20" t="n">
        <v>8.18376198</v>
      </c>
    </row>
    <row r="23" spans="1:22">
      <c r="A23" s="15" t="s">
        <v>198</v>
      </c>
      <c r="B23" s="17" t="n">
        <v>11583</v>
      </c>
      <c r="C23" s="18">
        <f>(563.0/B23*100)</f>
        <v/>
      </c>
      <c r="D23" s="19" t="n">
        <v>11020</v>
      </c>
      <c r="E23" s="18" t="n">
        <v>470.90750514</v>
      </c>
      <c r="F23" s="20" t="n">
        <v>7.75193787</v>
      </c>
      <c r="G23" s="18" t="n">
        <v>500.2362282</v>
      </c>
      <c r="H23" s="20" t="n">
        <v>4.2605415</v>
      </c>
      <c r="I23" s="18" t="n">
        <v>495.68121579</v>
      </c>
      <c r="J23" s="20" t="n">
        <v>3.47817158</v>
      </c>
      <c r="K23" s="18" t="n">
        <v>499.40141062</v>
      </c>
      <c r="L23" s="20" t="n">
        <v>4.66947092</v>
      </c>
      <c r="M23" s="18" t="n">
        <v>458.71026959</v>
      </c>
      <c r="N23" s="20" t="n">
        <v>19.55759787</v>
      </c>
      <c r="O23" s="18" t="s">
        <v>182</v>
      </c>
      <c r="P23" s="20" t="s">
        <v>182</v>
      </c>
      <c r="Q23" s="18" t="s">
        <v>182</v>
      </c>
      <c r="R23" s="20" t="s">
        <v>182</v>
      </c>
      <c r="S23" s="18" t="s">
        <v>182</v>
      </c>
      <c r="T23" s="20" t="s">
        <v>182</v>
      </c>
      <c r="U23" s="18" t="n">
        <v>436.84144935</v>
      </c>
      <c r="V23" s="20" t="n">
        <v>7.05769663</v>
      </c>
    </row>
    <row r="24" spans="1:22">
      <c r="A24" s="15" t="s">
        <v>199</v>
      </c>
      <c r="B24" s="17" t="n">
        <v>6647</v>
      </c>
      <c r="C24" s="18">
        <f>(29.0/B24*100)</f>
        <v/>
      </c>
      <c r="D24" s="19" t="n">
        <v>6618</v>
      </c>
      <c r="E24" s="18" t="n">
        <v>519.69096997</v>
      </c>
      <c r="F24" s="20" t="n">
        <v>4.13403501</v>
      </c>
      <c r="G24" s="18" t="n">
        <v>540.8300574</v>
      </c>
      <c r="H24" s="20" t="n">
        <v>3.5020707</v>
      </c>
      <c r="I24" s="18" t="n">
        <v>540.81406123</v>
      </c>
      <c r="J24" s="20" t="n">
        <v>3.46427428</v>
      </c>
      <c r="K24" s="18" t="n">
        <v>536.16671762</v>
      </c>
      <c r="L24" s="20" t="n">
        <v>4.73397133</v>
      </c>
      <c r="M24" s="18" t="n">
        <v>437.355754</v>
      </c>
      <c r="N24" s="20" t="n">
        <v>17.09724105</v>
      </c>
      <c r="O24" s="18" t="s">
        <v>182</v>
      </c>
      <c r="P24" s="20" t="s">
        <v>182</v>
      </c>
      <c r="Q24" s="18" t="s">
        <v>182</v>
      </c>
      <c r="R24" s="20" t="s">
        <v>182</v>
      </c>
      <c r="S24" s="18" t="s">
        <v>182</v>
      </c>
      <c r="T24" s="20" t="s">
        <v>182</v>
      </c>
      <c r="U24" s="18" t="n">
        <v>468.4692527</v>
      </c>
      <c r="V24" s="20" t="n">
        <v>14.14434102</v>
      </c>
    </row>
    <row r="25" spans="1:22">
      <c r="A25" s="15" t="s">
        <v>200</v>
      </c>
      <c r="B25" s="17" t="n">
        <v>5581</v>
      </c>
      <c r="C25" s="18">
        <f>(28.0/B25*100)</f>
        <v/>
      </c>
      <c r="D25" s="19" t="n">
        <v>5553</v>
      </c>
      <c r="E25" s="18" t="n">
        <v>511.89879513</v>
      </c>
      <c r="F25" s="20" t="n">
        <v>5.69512983</v>
      </c>
      <c r="G25" s="18" t="n">
        <v>525.1079103</v>
      </c>
      <c r="H25" s="20" t="n">
        <v>4.24066663</v>
      </c>
      <c r="I25" s="18" t="n">
        <v>524.2583581599999</v>
      </c>
      <c r="J25" s="20" t="n">
        <v>3.70668071</v>
      </c>
      <c r="K25" s="18" t="n">
        <v>554.59763058</v>
      </c>
      <c r="L25" s="20" t="n">
        <v>7.96056795</v>
      </c>
      <c r="M25" s="18" t="n">
        <v>392.05635972</v>
      </c>
      <c r="N25" s="20" t="n">
        <v>35.90323828</v>
      </c>
      <c r="O25" s="18" t="s">
        <v>182</v>
      </c>
      <c r="P25" s="20" t="s">
        <v>182</v>
      </c>
      <c r="Q25" s="18" t="s">
        <v>182</v>
      </c>
      <c r="R25" s="20" t="s">
        <v>182</v>
      </c>
      <c r="S25" s="18" t="s">
        <v>182</v>
      </c>
      <c r="T25" s="20" t="s">
        <v>182</v>
      </c>
      <c r="U25" s="18" t="n">
        <v>464.43999215</v>
      </c>
      <c r="V25" s="20" t="n">
        <v>24.76603233</v>
      </c>
    </row>
    <row r="26" spans="1:22">
      <c r="A26" s="15" t="s">
        <v>201</v>
      </c>
      <c r="B26" s="17" t="n">
        <v>4869</v>
      </c>
      <c r="C26" s="18">
        <f>(118.0/B26*100)</f>
        <v/>
      </c>
      <c r="D26" s="19" t="n">
        <v>4751</v>
      </c>
      <c r="E26" s="18" t="n">
        <v>457.33005809</v>
      </c>
      <c r="F26" s="20" t="n">
        <v>6.44826894</v>
      </c>
      <c r="G26" s="18" t="n">
        <v>473.29189489</v>
      </c>
      <c r="H26" s="20" t="n">
        <v>3.78480768</v>
      </c>
      <c r="I26" s="18" t="n">
        <v>484.77388201</v>
      </c>
      <c r="J26" s="20" t="n">
        <v>2.43845009</v>
      </c>
      <c r="K26" s="18" t="n">
        <v>506.81706508</v>
      </c>
      <c r="L26" s="20" t="n">
        <v>3.8981049</v>
      </c>
      <c r="M26" s="18" t="s">
        <v>182</v>
      </c>
      <c r="N26" s="20" t="s">
        <v>182</v>
      </c>
      <c r="O26" s="18" t="s">
        <v>182</v>
      </c>
      <c r="P26" s="20" t="s">
        <v>182</v>
      </c>
      <c r="Q26" s="18" t="s">
        <v>182</v>
      </c>
      <c r="R26" s="20" t="s">
        <v>182</v>
      </c>
      <c r="S26" s="18" t="s">
        <v>182</v>
      </c>
      <c r="T26" s="20" t="s">
        <v>182</v>
      </c>
      <c r="U26" s="18" t="n">
        <v>427.60069227</v>
      </c>
      <c r="V26" s="20" t="n">
        <v>9.78114757</v>
      </c>
    </row>
    <row r="27" spans="1:22">
      <c r="A27" s="15" t="s">
        <v>202</v>
      </c>
      <c r="B27" s="17" t="n">
        <v>5299</v>
      </c>
      <c r="C27" s="18">
        <f>(237.0/B27*100)</f>
        <v/>
      </c>
      <c r="D27" s="19" t="n">
        <v>5062</v>
      </c>
      <c r="E27" s="18" t="n">
        <v>478.03232894</v>
      </c>
      <c r="F27" s="20" t="n">
        <v>5.12546427</v>
      </c>
      <c r="G27" s="18" t="n">
        <v>496.28622924</v>
      </c>
      <c r="H27" s="20" t="n">
        <v>2.55983897</v>
      </c>
      <c r="I27" s="18" t="n">
        <v>497.48069211</v>
      </c>
      <c r="J27" s="20" t="n">
        <v>2.75664211</v>
      </c>
      <c r="K27" s="18" t="n">
        <v>501.47824055</v>
      </c>
      <c r="L27" s="20" t="n">
        <v>3.71428642</v>
      </c>
      <c r="M27" s="18" t="n">
        <v>433.74807221</v>
      </c>
      <c r="N27" s="20" t="n">
        <v>14.3856779</v>
      </c>
      <c r="O27" s="18" t="s">
        <v>182</v>
      </c>
      <c r="P27" s="20" t="s">
        <v>182</v>
      </c>
      <c r="Q27" s="18" t="s">
        <v>182</v>
      </c>
      <c r="R27" s="20" t="s">
        <v>182</v>
      </c>
      <c r="S27" s="18" t="s">
        <v>182</v>
      </c>
      <c r="T27" s="20" t="s">
        <v>182</v>
      </c>
      <c r="U27" s="18" t="n">
        <v>424.35842624</v>
      </c>
      <c r="V27" s="20" t="n">
        <v>4.01869661</v>
      </c>
    </row>
    <row r="28" spans="1:22">
      <c r="A28" s="15" t="s">
        <v>203</v>
      </c>
      <c r="B28" s="17" t="n">
        <v>7568</v>
      </c>
      <c r="C28" s="18">
        <f>(162.0/B28*100)</f>
        <v/>
      </c>
      <c r="D28" s="19" t="n">
        <v>7406</v>
      </c>
      <c r="E28" s="18" t="n">
        <v>379.18666644</v>
      </c>
      <c r="F28" s="20" t="n">
        <v>4.37440664</v>
      </c>
      <c r="G28" s="18" t="n">
        <v>406.6124996</v>
      </c>
      <c r="H28" s="20" t="n">
        <v>3.08991212</v>
      </c>
      <c r="I28" s="18" t="n">
        <v>414.61988653</v>
      </c>
      <c r="J28" s="20" t="n">
        <v>2.38551713</v>
      </c>
      <c r="K28" s="18" t="n">
        <v>426.76263771</v>
      </c>
      <c r="L28" s="20" t="n">
        <v>3.63437447</v>
      </c>
      <c r="M28" s="18" t="n">
        <v>331.61953229</v>
      </c>
      <c r="N28" s="20" t="n">
        <v>9.41278149</v>
      </c>
      <c r="O28" s="18" t="s">
        <v>182</v>
      </c>
      <c r="P28" s="20" t="s">
        <v>182</v>
      </c>
      <c r="Q28" s="18" t="s">
        <v>182</v>
      </c>
      <c r="R28" s="20" t="s">
        <v>182</v>
      </c>
      <c r="S28" s="18" t="s">
        <v>182</v>
      </c>
      <c r="T28" s="20" t="s">
        <v>182</v>
      </c>
      <c r="U28" s="18" t="n">
        <v>361.44513968</v>
      </c>
      <c r="V28" s="20" t="n">
        <v>8.45013803</v>
      </c>
    </row>
    <row r="29" spans="1:22">
      <c r="A29" s="15" t="s">
        <v>204</v>
      </c>
      <c r="B29" s="17" t="n">
        <v>5385</v>
      </c>
      <c r="C29" s="18">
        <f>(37.0/B29*100)</f>
        <v/>
      </c>
      <c r="D29" s="19" t="n">
        <v>5348</v>
      </c>
      <c r="E29" s="18" t="n">
        <v>502.20480484</v>
      </c>
      <c r="F29" s="20" t="n">
        <v>6.59758655</v>
      </c>
      <c r="G29" s="18" t="n">
        <v>521.51102635</v>
      </c>
      <c r="H29" s="20" t="n">
        <v>3.91668646</v>
      </c>
      <c r="I29" s="18" t="n">
        <v>517.9241978</v>
      </c>
      <c r="J29" s="20" t="n">
        <v>2.43500038</v>
      </c>
      <c r="K29" s="18" t="n">
        <v>525.59798433</v>
      </c>
      <c r="L29" s="20" t="n">
        <v>3.37845619</v>
      </c>
      <c r="M29" s="18" t="n">
        <v>388.67614524</v>
      </c>
      <c r="N29" s="20" t="n">
        <v>42.43001082</v>
      </c>
      <c r="O29" s="18" t="s">
        <v>182</v>
      </c>
      <c r="P29" s="20" t="s">
        <v>182</v>
      </c>
      <c r="Q29" s="18" t="n">
        <v>335.3902018</v>
      </c>
      <c r="R29" s="20" t="n">
        <v>12.1685767</v>
      </c>
      <c r="S29" s="18" t="s">
        <v>182</v>
      </c>
      <c r="T29" s="20" t="s">
        <v>182</v>
      </c>
      <c r="U29" s="18" t="n">
        <v>419.49841608</v>
      </c>
      <c r="V29" s="20" t="n">
        <v>11.96628305</v>
      </c>
    </row>
    <row r="30" spans="1:22">
      <c r="A30" s="15" t="s">
        <v>205</v>
      </c>
      <c r="B30" s="17" t="n">
        <v>4520</v>
      </c>
      <c r="C30" s="18">
        <f>(666.0/B30*100)</f>
        <v/>
      </c>
      <c r="D30" s="19" t="n">
        <v>3854</v>
      </c>
      <c r="E30" s="18" t="n">
        <v>491.49414864</v>
      </c>
      <c r="F30" s="20" t="n">
        <v>9.05483115</v>
      </c>
      <c r="G30" s="18" t="n">
        <v>503.18716364</v>
      </c>
      <c r="H30" s="20" t="n">
        <v>4.93501012</v>
      </c>
      <c r="I30" s="18" t="n">
        <v>501.4539545</v>
      </c>
      <c r="J30" s="20" t="n">
        <v>3.01042951</v>
      </c>
      <c r="K30" s="18" t="n">
        <v>509.70451989</v>
      </c>
      <c r="L30" s="20" t="n">
        <v>4.18757499</v>
      </c>
      <c r="M30" s="18" t="n">
        <v>416.62079913</v>
      </c>
      <c r="N30" s="20" t="n">
        <v>23.35845308</v>
      </c>
      <c r="O30" s="18" t="s">
        <v>182</v>
      </c>
      <c r="P30" s="20" t="s">
        <v>182</v>
      </c>
      <c r="Q30" s="18" t="s">
        <v>182</v>
      </c>
      <c r="R30" s="20" t="s">
        <v>182</v>
      </c>
      <c r="S30" s="18" t="s">
        <v>182</v>
      </c>
      <c r="T30" s="20" t="s">
        <v>182</v>
      </c>
      <c r="U30" s="18" t="n">
        <v>423.07908459</v>
      </c>
      <c r="V30" s="20" t="n">
        <v>6.3175754</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(19.0/B32*100)</f>
        <v/>
      </c>
      <c r="D32" s="19" t="n">
        <v>4459</v>
      </c>
      <c r="E32" s="18" t="n">
        <v>486.92927132</v>
      </c>
      <c r="F32" s="20" t="n">
        <v>7.74976408</v>
      </c>
      <c r="G32" s="18" t="n">
        <v>512.5970509</v>
      </c>
      <c r="H32" s="20" t="n">
        <v>3.58291553</v>
      </c>
      <c r="I32" s="18" t="n">
        <v>503.17882276</v>
      </c>
      <c r="J32" s="20" t="n">
        <v>2.7216616</v>
      </c>
      <c r="K32" s="18" t="n">
        <v>516.81298564</v>
      </c>
      <c r="L32" s="20" t="n">
        <v>4.33583274</v>
      </c>
      <c r="M32" s="18" t="n">
        <v>459.37468581</v>
      </c>
      <c r="N32" s="20" t="n">
        <v>28.13902873</v>
      </c>
      <c r="O32" s="18" t="s">
        <v>182</v>
      </c>
      <c r="P32" s="20" t="s">
        <v>182</v>
      </c>
      <c r="Q32" s="18" t="s">
        <v>182</v>
      </c>
      <c r="R32" s="20" t="s">
        <v>182</v>
      </c>
      <c r="S32" s="18" t="s">
        <v>182</v>
      </c>
      <c r="T32" s="20" t="s">
        <v>182</v>
      </c>
      <c r="U32" s="18" t="n">
        <v>428.92612949</v>
      </c>
      <c r="V32" s="20" t="n">
        <v>11.34071779</v>
      </c>
    </row>
    <row r="33" spans="1:22">
      <c r="A33" s="15" t="s">
        <v>208</v>
      </c>
      <c r="B33" s="17" t="n">
        <v>7325</v>
      </c>
      <c r="C33" s="18">
        <f>(263.0/B33*100)</f>
        <v/>
      </c>
      <c r="D33" s="19" t="n">
        <v>7062</v>
      </c>
      <c r="E33" s="18" t="n">
        <v>469.74239393</v>
      </c>
      <c r="F33" s="20" t="n">
        <v>11.83859585</v>
      </c>
      <c r="G33" s="18" t="n">
        <v>503.03718842</v>
      </c>
      <c r="H33" s="20" t="n">
        <v>4.89616145</v>
      </c>
      <c r="I33" s="18" t="n">
        <v>489.68779163</v>
      </c>
      <c r="J33" s="20" t="n">
        <v>2.89248395</v>
      </c>
      <c r="K33" s="18" t="n">
        <v>504.1533234</v>
      </c>
      <c r="L33" s="20" t="n">
        <v>3.45154445</v>
      </c>
      <c r="M33" s="18" t="n">
        <v>385.2957023</v>
      </c>
      <c r="N33" s="20" t="n">
        <v>29.52119482</v>
      </c>
      <c r="O33" s="18" t="s">
        <v>182</v>
      </c>
      <c r="P33" s="20" t="s">
        <v>182</v>
      </c>
      <c r="Q33" s="18" t="s">
        <v>182</v>
      </c>
      <c r="R33" s="20" t="s">
        <v>182</v>
      </c>
      <c r="S33" s="18" t="s">
        <v>182</v>
      </c>
      <c r="T33" s="20" t="s">
        <v>182</v>
      </c>
      <c r="U33" s="18" t="n">
        <v>426.82326216</v>
      </c>
      <c r="V33" s="20" t="n">
        <v>11.28344339</v>
      </c>
    </row>
    <row r="34" spans="1:22">
      <c r="A34" s="15" t="s">
        <v>209</v>
      </c>
      <c r="B34" s="17" t="n">
        <v>6350</v>
      </c>
      <c r="C34" s="18">
        <f>(112.0/B34*100)</f>
        <v/>
      </c>
      <c r="D34" s="19" t="n">
        <v>6238</v>
      </c>
      <c r="E34" s="18" t="n">
        <v>453.15898922</v>
      </c>
      <c r="F34" s="20" t="n">
        <v>6.18646716</v>
      </c>
      <c r="G34" s="18" t="n">
        <v>482.02084252</v>
      </c>
      <c r="H34" s="20" t="n">
        <v>3.90286373</v>
      </c>
      <c r="I34" s="18" t="n">
        <v>487.33786631</v>
      </c>
      <c r="J34" s="20" t="n">
        <v>2.70018978</v>
      </c>
      <c r="K34" s="18" t="n">
        <v>497.73756939</v>
      </c>
      <c r="L34" s="20" t="n">
        <v>4.11081923</v>
      </c>
      <c r="M34" s="18" t="n">
        <v>379.07328183</v>
      </c>
      <c r="N34" s="20" t="n">
        <v>14.0777645</v>
      </c>
      <c r="O34" s="18" t="s">
        <v>182</v>
      </c>
      <c r="P34" s="20" t="s">
        <v>182</v>
      </c>
      <c r="Q34" s="18" t="n">
        <v>336.51078337</v>
      </c>
      <c r="R34" s="20" t="n">
        <v>12.24828707</v>
      </c>
      <c r="S34" s="18" t="s">
        <v>182</v>
      </c>
      <c r="T34" s="20" t="s">
        <v>182</v>
      </c>
      <c r="U34" s="18" t="n">
        <v>396.98904351</v>
      </c>
      <c r="V34" s="20" t="n">
        <v>8.49751799</v>
      </c>
    </row>
    <row r="35" spans="1:22">
      <c r="A35" s="15" t="s">
        <v>210</v>
      </c>
      <c r="B35" s="17" t="n">
        <v>6406</v>
      </c>
      <c r="C35" s="18">
        <f>(101.0/B35*100)</f>
        <v/>
      </c>
      <c r="D35" s="19" t="n">
        <v>6305</v>
      </c>
      <c r="E35" s="18" t="n">
        <v>520.81443526</v>
      </c>
      <c r="F35" s="20" t="n">
        <v>5.9761552</v>
      </c>
      <c r="G35" s="18" t="n">
        <v>522.0963272</v>
      </c>
      <c r="H35" s="20" t="n">
        <v>3.67506641</v>
      </c>
      <c r="I35" s="18" t="n">
        <v>511.13161071</v>
      </c>
      <c r="J35" s="20" t="n">
        <v>1.99119943</v>
      </c>
      <c r="K35" s="18" t="n">
        <v>515.93440045</v>
      </c>
      <c r="L35" s="20" t="n">
        <v>3.42345283</v>
      </c>
      <c r="M35" s="18" t="n">
        <v>456.28947541</v>
      </c>
      <c r="N35" s="20" t="n">
        <v>18.93491365</v>
      </c>
      <c r="O35" s="18" t="s">
        <v>182</v>
      </c>
      <c r="P35" s="20" t="s">
        <v>182</v>
      </c>
      <c r="Q35" s="18" t="n">
        <v>349.78970242</v>
      </c>
      <c r="R35" s="20" t="n">
        <v>6.90672373</v>
      </c>
      <c r="S35" s="18" t="s">
        <v>182</v>
      </c>
      <c r="T35" s="20" t="s">
        <v>182</v>
      </c>
      <c r="U35" s="18" t="n">
        <v>450.10894246</v>
      </c>
      <c r="V35" s="20" t="n">
        <v>7.28201428</v>
      </c>
    </row>
    <row r="36" spans="1:22">
      <c r="A36" s="15" t="s">
        <v>211</v>
      </c>
      <c r="B36" s="17" t="n">
        <v>6736</v>
      </c>
      <c r="C36" s="18">
        <f>(93.0/B36*100)</f>
        <v/>
      </c>
      <c r="D36" s="19" t="n">
        <v>6643</v>
      </c>
      <c r="E36" s="18" t="n">
        <v>469.3905404</v>
      </c>
      <c r="F36" s="20" t="n">
        <v>6.61722969</v>
      </c>
      <c r="G36" s="18" t="n">
        <v>495.19654449</v>
      </c>
      <c r="H36" s="20" t="n">
        <v>4.04694598</v>
      </c>
      <c r="I36" s="18" t="n">
        <v>488.07353806</v>
      </c>
      <c r="J36" s="20" t="n">
        <v>2.29491567</v>
      </c>
      <c r="K36" s="18" t="n">
        <v>493.41255164</v>
      </c>
      <c r="L36" s="20" t="n">
        <v>3.24833591</v>
      </c>
      <c r="M36" s="18" t="n">
        <v>415.69116087</v>
      </c>
      <c r="N36" s="20" t="n">
        <v>19.29217902</v>
      </c>
      <c r="O36" s="18" t="s">
        <v>182</v>
      </c>
      <c r="P36" s="20" t="s">
        <v>182</v>
      </c>
      <c r="Q36" s="18" t="s">
        <v>182</v>
      </c>
      <c r="R36" s="20" t="s">
        <v>182</v>
      </c>
      <c r="S36" s="18" t="s">
        <v>182</v>
      </c>
      <c r="T36" s="20" t="s">
        <v>182</v>
      </c>
      <c r="U36" s="18" t="n">
        <v>422.73054826</v>
      </c>
      <c r="V36" s="20" t="n">
        <v>7.30484935</v>
      </c>
    </row>
    <row r="37" spans="1:22">
      <c r="A37" s="15" t="s">
        <v>212</v>
      </c>
      <c r="B37" s="17" t="n">
        <v>5458</v>
      </c>
      <c r="C37" s="18">
        <f>(362.0/B37*100)</f>
        <v/>
      </c>
      <c r="D37" s="19" t="n">
        <v>5096</v>
      </c>
      <c r="E37" s="18" t="n">
        <v>484.41546461</v>
      </c>
      <c r="F37" s="20" t="n">
        <v>6.59162143</v>
      </c>
      <c r="G37" s="18" t="n">
        <v>501.0719523</v>
      </c>
      <c r="H37" s="20" t="n">
        <v>4.43714366</v>
      </c>
      <c r="I37" s="18" t="n">
        <v>502.49458856</v>
      </c>
      <c r="J37" s="20" t="n">
        <v>3.79881661</v>
      </c>
      <c r="K37" s="18" t="n">
        <v>513.02580096</v>
      </c>
      <c r="L37" s="20" t="n">
        <v>3.78041244</v>
      </c>
      <c r="M37" s="18" t="n">
        <v>389.21190398</v>
      </c>
      <c r="N37" s="20" t="n">
        <v>22.35314496</v>
      </c>
      <c r="O37" s="18" t="s">
        <v>182</v>
      </c>
      <c r="P37" s="20" t="s">
        <v>182</v>
      </c>
      <c r="Q37" s="18" t="s">
        <v>182</v>
      </c>
      <c r="R37" s="20" t="s">
        <v>182</v>
      </c>
      <c r="S37" s="18" t="s">
        <v>182</v>
      </c>
      <c r="T37" s="20" t="s">
        <v>182</v>
      </c>
      <c r="U37" s="18" t="n">
        <v>426.25775911</v>
      </c>
      <c r="V37" s="20" t="n">
        <v>6.11255088</v>
      </c>
    </row>
    <row r="38" spans="1:22">
      <c r="A38" s="15" t="s">
        <v>213</v>
      </c>
      <c r="B38" s="17" t="n">
        <v>5860</v>
      </c>
      <c r="C38" s="18">
        <f>(78.0/B38*100)</f>
        <v/>
      </c>
      <c r="D38" s="19" t="n">
        <v>5782</v>
      </c>
      <c r="E38" s="18" t="n">
        <v>527.81972303</v>
      </c>
      <c r="F38" s="20" t="n">
        <v>5.51923161</v>
      </c>
      <c r="G38" s="18" t="n">
        <v>530.62579737</v>
      </c>
      <c r="H38" s="20" t="n">
        <v>4.10266292</v>
      </c>
      <c r="I38" s="18" t="n">
        <v>525.94859716</v>
      </c>
      <c r="J38" s="20" t="n">
        <v>3.62701829</v>
      </c>
      <c r="K38" s="18" t="n">
        <v>528.9431620399999</v>
      </c>
      <c r="L38" s="20" t="n">
        <v>4.18495608</v>
      </c>
      <c r="M38" s="18" t="n">
        <v>423.77334755</v>
      </c>
      <c r="N38" s="20" t="n">
        <v>19.6152984</v>
      </c>
      <c r="O38" s="18" t="s">
        <v>182</v>
      </c>
      <c r="P38" s="20" t="s">
        <v>182</v>
      </c>
      <c r="Q38" s="18" t="s">
        <v>182</v>
      </c>
      <c r="R38" s="20" t="s">
        <v>182</v>
      </c>
      <c r="S38" s="18" t="s">
        <v>182</v>
      </c>
      <c r="T38" s="20" t="s">
        <v>182</v>
      </c>
      <c r="U38" s="18" t="n">
        <v>463.96100493</v>
      </c>
      <c r="V38" s="20" t="n">
        <v>6.16536914</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(5697.0/B40*100)</f>
        <v/>
      </c>
      <c r="D40" s="19" t="n">
        <v>8460</v>
      </c>
      <c r="E40" s="18" t="n">
        <v>472.93046213</v>
      </c>
      <c r="F40" s="20" t="n">
        <v>9.541002300000001</v>
      </c>
      <c r="G40" s="18" t="n">
        <v>494.87520458</v>
      </c>
      <c r="H40" s="20" t="n">
        <v>5.87686518</v>
      </c>
      <c r="I40" s="18" t="n">
        <v>498.80248917</v>
      </c>
      <c r="J40" s="20" t="n">
        <v>3.4237798</v>
      </c>
      <c r="K40" s="18" t="n">
        <v>510.14125976</v>
      </c>
      <c r="L40" s="20" t="n">
        <v>4.20545072</v>
      </c>
      <c r="M40" s="18" t="n">
        <v>408.69474018</v>
      </c>
      <c r="N40" s="20" t="n">
        <v>29.40753755</v>
      </c>
      <c r="O40" s="18" t="s">
        <v>182</v>
      </c>
      <c r="P40" s="20" t="s">
        <v>182</v>
      </c>
      <c r="Q40" s="18" t="n">
        <v>491.16464222</v>
      </c>
      <c r="R40" s="20" t="n">
        <v>2.5540442</v>
      </c>
      <c r="S40" s="18" t="s">
        <v>182</v>
      </c>
      <c r="T40" s="20" t="s">
        <v>182</v>
      </c>
      <c r="U40" s="18" t="n">
        <v>411.70077822</v>
      </c>
      <c r="V40" s="20" t="n">
        <v>6.82821731</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(3006.0/B46*100)</f>
        <v/>
      </c>
      <c r="D46" s="19" t="n">
        <v>20135</v>
      </c>
      <c r="E46" s="18" t="n">
        <v>345.23129735</v>
      </c>
      <c r="F46" s="20" t="n">
        <v>5.79652677</v>
      </c>
      <c r="G46" s="18" t="n">
        <v>386.30240264</v>
      </c>
      <c r="H46" s="20" t="n">
        <v>4.9963267</v>
      </c>
      <c r="I46" s="18" t="n">
        <v>394.06441909</v>
      </c>
      <c r="J46" s="20" t="n">
        <v>3.56996648</v>
      </c>
      <c r="K46" s="18" t="n">
        <v>415.3772922</v>
      </c>
      <c r="L46" s="20" t="n">
        <v>5.32945519</v>
      </c>
      <c r="M46" s="18" t="n">
        <v>284.46388749</v>
      </c>
      <c r="N46" s="20" t="n">
        <v>12.06045404</v>
      </c>
      <c r="O46" s="18" t="s">
        <v>182</v>
      </c>
      <c r="P46" s="20" t="s">
        <v>182</v>
      </c>
      <c r="Q46" s="18" t="s">
        <v>182</v>
      </c>
      <c r="R46" s="20" t="s">
        <v>182</v>
      </c>
      <c r="S46" s="18" t="s">
        <v>182</v>
      </c>
      <c r="T46" s="20" t="s">
        <v>182</v>
      </c>
      <c r="U46" s="18" t="n">
        <v>360.81210724</v>
      </c>
      <c r="V46" s="20" t="n">
        <v>3.79729984</v>
      </c>
    </row>
    <row r="47" spans="1:22">
      <c r="A47" s="15" t="s">
        <v>222</v>
      </c>
      <c r="B47" s="17" t="n">
        <v>5928</v>
      </c>
      <c r="C47" s="18">
        <f>(262.0/B47*100)</f>
        <v/>
      </c>
      <c r="D47" s="19" t="n">
        <v>5666</v>
      </c>
      <c r="E47" s="18" t="n">
        <v>404.76858228</v>
      </c>
      <c r="F47" s="20" t="n">
        <v>7.62109989</v>
      </c>
      <c r="G47" s="18" t="n">
        <v>446.50670568</v>
      </c>
      <c r="H47" s="20" t="n">
        <v>5.5157766</v>
      </c>
      <c r="I47" s="18" t="n">
        <v>458.33114419</v>
      </c>
      <c r="J47" s="20" t="n">
        <v>3.51972884</v>
      </c>
      <c r="K47" s="18" t="n">
        <v>467.47895002</v>
      </c>
      <c r="L47" s="20" t="n">
        <v>6.16377427</v>
      </c>
      <c r="M47" s="18" t="n">
        <v>351.05817057</v>
      </c>
      <c r="N47" s="20" t="n">
        <v>12.61946813</v>
      </c>
      <c r="O47" s="18" t="s">
        <v>182</v>
      </c>
      <c r="P47" s="20" t="s">
        <v>182</v>
      </c>
      <c r="Q47" s="18" t="s">
        <v>182</v>
      </c>
      <c r="R47" s="20" t="s">
        <v>182</v>
      </c>
      <c r="S47" s="18" t="s">
        <v>182</v>
      </c>
      <c r="T47" s="20" t="s">
        <v>182</v>
      </c>
      <c r="U47" s="18" t="n">
        <v>391.06628329</v>
      </c>
      <c r="V47" s="20" t="n">
        <v>5.06628003</v>
      </c>
    </row>
    <row r="48" spans="1:22">
      <c r="A48" s="15" t="s">
        <v>223</v>
      </c>
      <c r="B48" s="17" t="n">
        <v>9841</v>
      </c>
      <c r="C48" s="18">
        <f>(19.0/B48*100)</f>
        <v/>
      </c>
      <c r="D48" s="19" t="n">
        <v>9822</v>
      </c>
      <c r="E48" s="18" t="n">
        <v>491.77289265</v>
      </c>
      <c r="F48" s="20" t="n">
        <v>7.20024138</v>
      </c>
      <c r="G48" s="18" t="n">
        <v>538.09509492</v>
      </c>
      <c r="H48" s="20" t="n">
        <v>5.45491315</v>
      </c>
      <c r="I48" s="18" t="n">
        <v>535.1934613</v>
      </c>
      <c r="J48" s="20" t="n">
        <v>4.92470829</v>
      </c>
      <c r="K48" s="18" t="n">
        <v>571.18007217</v>
      </c>
      <c r="L48" s="20" t="n">
        <v>7.6024142</v>
      </c>
      <c r="M48" s="18" t="n">
        <v>379.37826934</v>
      </c>
      <c r="N48" s="20" t="n">
        <v>11.07715242</v>
      </c>
      <c r="O48" s="18" t="s">
        <v>182</v>
      </c>
      <c r="P48" s="20" t="s">
        <v>182</v>
      </c>
      <c r="Q48" s="18" t="s">
        <v>182</v>
      </c>
      <c r="R48" s="20" t="s">
        <v>182</v>
      </c>
      <c r="S48" s="18" t="s">
        <v>182</v>
      </c>
      <c r="T48" s="20" t="s">
        <v>182</v>
      </c>
      <c r="U48" s="18" t="n">
        <v>455.80128826</v>
      </c>
      <c r="V48" s="20" t="n">
        <v>27.70884567</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(1257.0/B50*100)</f>
        <v/>
      </c>
      <c r="D50" s="19" t="n">
        <v>10538</v>
      </c>
      <c r="E50" s="18" t="n">
        <v>373.30929619</v>
      </c>
      <c r="F50" s="20" t="n">
        <v>5.16557639</v>
      </c>
      <c r="G50" s="18" t="n">
        <v>389.14896355</v>
      </c>
      <c r="H50" s="20" t="n">
        <v>3.5669261</v>
      </c>
      <c r="I50" s="18" t="n">
        <v>398.92278741</v>
      </c>
      <c r="J50" s="20" t="n">
        <v>2.44738687</v>
      </c>
      <c r="K50" s="18" t="n">
        <v>412.87726881</v>
      </c>
      <c r="L50" s="20" t="n">
        <v>5.30356945</v>
      </c>
      <c r="M50" s="18" t="n">
        <v>309.38214635</v>
      </c>
      <c r="N50" s="20" t="n">
        <v>11.65830352</v>
      </c>
      <c r="O50" s="18" t="s">
        <v>182</v>
      </c>
      <c r="P50" s="20" t="s">
        <v>182</v>
      </c>
      <c r="Q50" s="18" t="s">
        <v>182</v>
      </c>
      <c r="R50" s="20" t="s">
        <v>182</v>
      </c>
      <c r="S50" s="18" t="s">
        <v>182</v>
      </c>
      <c r="T50" s="20" t="s">
        <v>182</v>
      </c>
      <c r="U50" s="18" t="n">
        <v>369.06118972</v>
      </c>
      <c r="V50" s="20" t="n">
        <v>7.26398449</v>
      </c>
    </row>
    <row r="51" spans="1:22">
      <c r="A51" s="15" t="s">
        <v>226</v>
      </c>
      <c r="B51" s="17" t="n">
        <v>6866</v>
      </c>
      <c r="C51" s="18">
        <f>(116.0/B51*100)</f>
        <v/>
      </c>
      <c r="D51" s="19" t="n">
        <v>6750</v>
      </c>
      <c r="E51" s="18" t="n">
        <v>386.37599152</v>
      </c>
      <c r="F51" s="20" t="n">
        <v>5.26086564</v>
      </c>
      <c r="G51" s="18" t="n">
        <v>398.69814228</v>
      </c>
      <c r="H51" s="20" t="n">
        <v>4.24283718</v>
      </c>
      <c r="I51" s="18" t="n">
        <v>405.82699481</v>
      </c>
      <c r="J51" s="20" t="n">
        <v>3.1983291</v>
      </c>
      <c r="K51" s="18" t="n">
        <v>421.0309582</v>
      </c>
      <c r="L51" s="20" t="n">
        <v>4.42987786</v>
      </c>
      <c r="M51" s="18" t="n">
        <v>338.45012167</v>
      </c>
      <c r="N51" s="20" t="n">
        <v>17.18682088</v>
      </c>
      <c r="O51" s="18" t="s">
        <v>182</v>
      </c>
      <c r="P51" s="20" t="s">
        <v>182</v>
      </c>
      <c r="Q51" s="18" t="n">
        <v>380.5422133</v>
      </c>
      <c r="R51" s="20" t="n">
        <v>4.31283207</v>
      </c>
      <c r="S51" s="18" t="s">
        <v>182</v>
      </c>
      <c r="T51" s="20" t="s">
        <v>182</v>
      </c>
      <c r="U51" s="18" t="n">
        <v>379.44506464</v>
      </c>
      <c r="V51" s="20" t="n">
        <v>5.1481843</v>
      </c>
    </row>
    <row r="52" spans="1:22">
      <c r="A52" s="15" t="s">
        <v>227</v>
      </c>
      <c r="B52" s="17" t="n">
        <v>5809</v>
      </c>
      <c r="C52" s="18">
        <f>(129.0/B52*100)</f>
        <v/>
      </c>
      <c r="D52" s="19" t="n">
        <v>5680</v>
      </c>
      <c r="E52" s="18" t="n">
        <v>426.42608981</v>
      </c>
      <c r="F52" s="20" t="n">
        <v>7.41672247</v>
      </c>
      <c r="G52" s="18" t="n">
        <v>478.62518354</v>
      </c>
      <c r="H52" s="20" t="n">
        <v>4.39398125</v>
      </c>
      <c r="I52" s="18" t="n">
        <v>465.53594148</v>
      </c>
      <c r="J52" s="20" t="n">
        <v>3.00209909</v>
      </c>
      <c r="K52" s="18" t="n">
        <v>476.80360323</v>
      </c>
      <c r="L52" s="20" t="n">
        <v>4.2150539</v>
      </c>
      <c r="M52" s="18" t="n">
        <v>376.4202098</v>
      </c>
      <c r="N52" s="20" t="n">
        <v>22.91895151</v>
      </c>
      <c r="O52" s="18" t="s">
        <v>182</v>
      </c>
      <c r="P52" s="20" t="s">
        <v>182</v>
      </c>
      <c r="Q52" s="18" t="s">
        <v>182</v>
      </c>
      <c r="R52" s="20" t="s">
        <v>182</v>
      </c>
      <c r="S52" s="18" t="s">
        <v>182</v>
      </c>
      <c r="T52" s="20" t="s">
        <v>182</v>
      </c>
      <c r="U52" s="18" t="n">
        <v>387.74879559</v>
      </c>
      <c r="V52" s="20" t="n">
        <v>7.05825099</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(544.0/B54*100)</f>
        <v/>
      </c>
      <c r="D54" s="19" t="n">
        <v>4196</v>
      </c>
      <c r="E54" s="18" t="n">
        <v>308.11985985</v>
      </c>
      <c r="F54" s="20" t="n">
        <v>5.04192852</v>
      </c>
      <c r="G54" s="18" t="n">
        <v>334.93903581</v>
      </c>
      <c r="H54" s="20" t="n">
        <v>5.32534349</v>
      </c>
      <c r="I54" s="18" t="n">
        <v>341.63208239</v>
      </c>
      <c r="J54" s="20" t="n">
        <v>3.43724768</v>
      </c>
      <c r="K54" s="18" t="n">
        <v>351.73117279</v>
      </c>
      <c r="L54" s="20" t="n">
        <v>3.88739074</v>
      </c>
      <c r="M54" s="18" t="n">
        <v>287.6604697</v>
      </c>
      <c r="N54" s="20" t="n">
        <v>9.120625710000001</v>
      </c>
      <c r="O54" s="18" t="s">
        <v>182</v>
      </c>
      <c r="P54" s="20" t="s">
        <v>182</v>
      </c>
      <c r="Q54" s="18" t="s">
        <v>182</v>
      </c>
      <c r="R54" s="20" t="s">
        <v>182</v>
      </c>
      <c r="S54" s="18" t="s">
        <v>182</v>
      </c>
      <c r="T54" s="20" t="s">
        <v>182</v>
      </c>
      <c r="U54" s="18" t="n">
        <v>297.03576484</v>
      </c>
      <c r="V54" s="20" t="n">
        <v>5.38918975</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538.91038853</v>
      </c>
      <c r="F56" s="20" t="n">
        <v>9.011803799999999</v>
      </c>
      <c r="G56" s="18" t="n">
        <v>562.71035676</v>
      </c>
      <c r="H56" s="20" t="n">
        <v>3.40971868</v>
      </c>
      <c r="I56" s="18" t="n">
        <v>545.02733599</v>
      </c>
      <c r="J56" s="20" t="n">
        <v>3.38459383</v>
      </c>
      <c r="K56" s="18" t="n">
        <v>543.90896146</v>
      </c>
      <c r="L56" s="20" t="n">
        <v>5.59732016</v>
      </c>
      <c r="M56" s="18" t="n">
        <v>469.66514609</v>
      </c>
      <c r="N56" s="20" t="n">
        <v>16.61451933</v>
      </c>
      <c r="O56" s="18" t="s">
        <v>182</v>
      </c>
      <c r="P56" s="20" t="s">
        <v>182</v>
      </c>
      <c r="Q56" s="18" t="s">
        <v>182</v>
      </c>
      <c r="R56" s="20" t="s">
        <v>182</v>
      </c>
      <c r="S56" s="18" t="s">
        <v>182</v>
      </c>
      <c r="T56" s="20" t="s">
        <v>182</v>
      </c>
      <c r="U56" s="18" t="n">
        <v>478.97894892</v>
      </c>
      <c r="V56" s="20" t="n">
        <v>19.65927584</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(280.0/B61*100)</f>
        <v/>
      </c>
      <c r="D61" s="19" t="n">
        <v>6245</v>
      </c>
      <c r="E61" s="18" t="n">
        <v>456.19573113</v>
      </c>
      <c r="F61" s="20" t="n">
        <v>4.92082684</v>
      </c>
      <c r="G61" s="18" t="n">
        <v>472.69859454</v>
      </c>
      <c r="H61" s="20" t="n">
        <v>4.19082827</v>
      </c>
      <c r="I61" s="18" t="n">
        <v>483.37951996</v>
      </c>
      <c r="J61" s="20" t="n">
        <v>2.35246076</v>
      </c>
      <c r="K61" s="18" t="n">
        <v>503.98006071</v>
      </c>
      <c r="L61" s="20" t="n">
        <v>3.84127289</v>
      </c>
      <c r="M61" s="18" t="n">
        <v>412.79041495</v>
      </c>
      <c r="N61" s="20" t="n">
        <v>15.55189954</v>
      </c>
      <c r="O61" s="18" t="s">
        <v>182</v>
      </c>
      <c r="P61" s="20" t="s">
        <v>182</v>
      </c>
      <c r="Q61" s="18" t="s">
        <v>182</v>
      </c>
      <c r="R61" s="20" t="s">
        <v>182</v>
      </c>
      <c r="S61" s="18" t="s">
        <v>182</v>
      </c>
      <c r="T61" s="20" t="s">
        <v>182</v>
      </c>
      <c r="U61" s="18" t="n">
        <v>407.89281307</v>
      </c>
      <c r="V61" s="20" t="n">
        <v>7.75617279</v>
      </c>
    </row>
    <row r="62" spans="1:22">
      <c r="A62" s="15" t="s">
        <v>237</v>
      </c>
      <c r="B62" s="17" t="n">
        <v>4476</v>
      </c>
      <c r="C62" s="18">
        <f>(5.0/B62*100)</f>
        <v/>
      </c>
      <c r="D62" s="19" t="n">
        <v>4471</v>
      </c>
      <c r="E62" s="18" t="n">
        <v>540.5175349</v>
      </c>
      <c r="F62" s="20" t="n">
        <v>8.638524309999999</v>
      </c>
      <c r="G62" s="18" t="n">
        <v>551.98344516</v>
      </c>
      <c r="H62" s="20" t="n">
        <v>2.71258789</v>
      </c>
      <c r="I62" s="18" t="n">
        <v>542.74730678</v>
      </c>
      <c r="J62" s="20" t="n">
        <v>1.43296629</v>
      </c>
      <c r="K62" s="18" t="n">
        <v>539.6930052</v>
      </c>
      <c r="L62" s="20" t="n">
        <v>4.18989886</v>
      </c>
      <c r="M62" s="18" t="n">
        <v>492.5715519</v>
      </c>
      <c r="N62" s="20" t="n">
        <v>17.55575261</v>
      </c>
      <c r="O62" s="18" t="s">
        <v>182</v>
      </c>
      <c r="P62" s="20" t="s">
        <v>182</v>
      </c>
      <c r="Q62" s="18" t="s">
        <v>182</v>
      </c>
      <c r="R62" s="20" t="s">
        <v>182</v>
      </c>
      <c r="S62" s="18" t="s">
        <v>182</v>
      </c>
      <c r="T62" s="20" t="s">
        <v>182</v>
      </c>
      <c r="U62" s="18" t="n">
        <v>465.21636007</v>
      </c>
      <c r="V62" s="20" t="n">
        <v>23.92351197</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(768.0/B67*100)</f>
        <v/>
      </c>
      <c r="D67" s="19" t="n">
        <v>6203</v>
      </c>
      <c r="E67" s="18" t="n">
        <v>371.58992032</v>
      </c>
      <c r="F67" s="20" t="n">
        <v>5.14235889</v>
      </c>
      <c r="G67" s="18" t="n">
        <v>396.72422086</v>
      </c>
      <c r="H67" s="20" t="n">
        <v>3.99964572</v>
      </c>
      <c r="I67" s="18" t="n">
        <v>401.72923821</v>
      </c>
      <c r="J67" s="20" t="n">
        <v>2.83304154</v>
      </c>
      <c r="K67" s="18" t="n">
        <v>411.48180244</v>
      </c>
      <c r="L67" s="20" t="n">
        <v>6.39695333</v>
      </c>
      <c r="M67" s="18" t="n">
        <v>303.84785217</v>
      </c>
      <c r="N67" s="20" t="n">
        <v>8.663461910000001</v>
      </c>
      <c r="O67" s="18" t="s">
        <v>182</v>
      </c>
      <c r="P67" s="20" t="s">
        <v>182</v>
      </c>
      <c r="Q67" s="18" t="s">
        <v>182</v>
      </c>
      <c r="R67" s="20" t="s">
        <v>182</v>
      </c>
      <c r="S67" s="18" t="s">
        <v>182</v>
      </c>
      <c r="T67" s="20" t="s">
        <v>182</v>
      </c>
      <c r="U67" s="18" t="n">
        <v>335.14007558</v>
      </c>
      <c r="V67" s="20" t="n">
        <v>7.37651422</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478.42323029</v>
      </c>
      <c r="F70" s="20" t="n">
        <v>9.155709290000001</v>
      </c>
      <c r="G70" s="18" t="n">
        <v>497.56460171</v>
      </c>
      <c r="H70" s="20" t="n">
        <v>5.09375773</v>
      </c>
      <c r="I70" s="18" t="n">
        <v>498.8348244</v>
      </c>
      <c r="J70" s="20" t="n">
        <v>2.97082205</v>
      </c>
      <c r="K70" s="18" t="n">
        <v>507.99292869</v>
      </c>
      <c r="L70" s="20" t="n">
        <v>4.68629505</v>
      </c>
      <c r="M70" s="18" t="n">
        <v>454.95534387</v>
      </c>
      <c r="N70" s="20" t="n">
        <v>16.73197951</v>
      </c>
      <c r="O70" s="18" t="s">
        <v>182</v>
      </c>
      <c r="P70" s="20" t="s">
        <v>182</v>
      </c>
      <c r="Q70" s="18" t="s">
        <v>182</v>
      </c>
      <c r="R70" s="20" t="s">
        <v>182</v>
      </c>
      <c r="S70" s="18" t="s">
        <v>182</v>
      </c>
      <c r="T70" s="20" t="s">
        <v>182</v>
      </c>
      <c r="U70" s="18" t="n">
        <v>437.39298698</v>
      </c>
      <c r="V70" s="20" t="n">
        <v>8.760828160000001</v>
      </c>
    </row>
    <row r="71" spans="1:22">
      <c r="A71" s="15" t="s">
        <v>246</v>
      </c>
      <c r="B71" s="17" t="n">
        <v>6115</v>
      </c>
      <c r="C71" s="18">
        <f>(126.0/B71*100)</f>
        <v/>
      </c>
      <c r="D71" s="19" t="n">
        <v>5989</v>
      </c>
      <c r="E71" s="18" t="n">
        <v>562.17564738</v>
      </c>
      <c r="F71" s="20" t="n">
        <v>4.65272884</v>
      </c>
      <c r="G71" s="18" t="n">
        <v>581.21700964</v>
      </c>
      <c r="H71" s="20" t="n">
        <v>2.81123049</v>
      </c>
      <c r="I71" s="18" t="n">
        <v>556.52262443</v>
      </c>
      <c r="J71" s="20" t="n">
        <v>2.04398793</v>
      </c>
      <c r="K71" s="18" t="n">
        <v>571.5445837</v>
      </c>
      <c r="L71" s="20" t="n">
        <v>3.99565136</v>
      </c>
      <c r="M71" s="18" t="n">
        <v>478.19921099</v>
      </c>
      <c r="N71" s="20" t="n">
        <v>17.49214051</v>
      </c>
      <c r="O71" s="18" t="s">
        <v>182</v>
      </c>
      <c r="P71" s="20" t="s">
        <v>182</v>
      </c>
      <c r="Q71" s="18" t="s">
        <v>182</v>
      </c>
      <c r="R71" s="20" t="s">
        <v>182</v>
      </c>
      <c r="S71" s="18" t="s">
        <v>182</v>
      </c>
      <c r="T71" s="20" t="s">
        <v>182</v>
      </c>
      <c r="U71" s="18" t="n">
        <v>531.43997539</v>
      </c>
      <c r="V71" s="20" t="n">
        <v>12.41112889</v>
      </c>
    </row>
    <row r="72" spans="1:22">
      <c r="A72" s="15" t="s">
        <v>247</v>
      </c>
      <c r="B72" s="17" t="n">
        <v>7708</v>
      </c>
      <c r="C72" s="18">
        <f>(9.0/B72*100)</f>
        <v/>
      </c>
      <c r="D72" s="19" t="n">
        <v>7699</v>
      </c>
      <c r="E72" s="18" t="n">
        <v>524.21829237</v>
      </c>
      <c r="F72" s="20" t="n">
        <v>7.09836638</v>
      </c>
      <c r="G72" s="18" t="n">
        <v>561.54039845</v>
      </c>
      <c r="H72" s="20" t="n">
        <v>3.99442161</v>
      </c>
      <c r="I72" s="18" t="n">
        <v>536.10868352</v>
      </c>
      <c r="J72" s="20" t="n">
        <v>2.98506094</v>
      </c>
      <c r="K72" s="18" t="n">
        <v>546.99430937</v>
      </c>
      <c r="L72" s="20" t="n">
        <v>5.69421816</v>
      </c>
      <c r="M72" s="18" t="n">
        <v>397.26229727</v>
      </c>
      <c r="N72" s="20" t="n">
        <v>19.0006931</v>
      </c>
      <c r="O72" s="18" t="s">
        <v>182</v>
      </c>
      <c r="P72" s="20" t="s">
        <v>182</v>
      </c>
      <c r="Q72" s="18" t="s">
        <v>182</v>
      </c>
      <c r="R72" s="20" t="s">
        <v>182</v>
      </c>
      <c r="S72" s="18" t="s">
        <v>182</v>
      </c>
      <c r="T72" s="20" t="s">
        <v>182</v>
      </c>
      <c r="U72" s="18" t="n">
        <v>446.70389042</v>
      </c>
      <c r="V72" s="20" t="n">
        <v>38.87431795</v>
      </c>
    </row>
    <row r="73" spans="1:22">
      <c r="A73" s="15" t="s">
        <v>248</v>
      </c>
      <c r="B73" s="17" t="n">
        <v>8249</v>
      </c>
      <c r="C73" s="18">
        <f>(270.0/B73*100)</f>
        <v/>
      </c>
      <c r="D73" s="19" t="n">
        <v>7979</v>
      </c>
      <c r="E73" s="18" t="n">
        <v>395.9807583</v>
      </c>
      <c r="F73" s="20" t="n">
        <v>6.11878231</v>
      </c>
      <c r="G73" s="18" t="n">
        <v>416.65199842</v>
      </c>
      <c r="H73" s="20" t="n">
        <v>3.91160225</v>
      </c>
      <c r="I73" s="18" t="n">
        <v>417.360473</v>
      </c>
      <c r="J73" s="20" t="n">
        <v>3.13332005</v>
      </c>
      <c r="K73" s="18" t="n">
        <v>435.91488882</v>
      </c>
      <c r="L73" s="20" t="n">
        <v>5.82134992</v>
      </c>
      <c r="M73" s="18" t="n">
        <v>373.56292305</v>
      </c>
      <c r="N73" s="20" t="n">
        <v>8.33863586</v>
      </c>
      <c r="O73" s="18" t="s">
        <v>182</v>
      </c>
      <c r="P73" s="20" t="s">
        <v>182</v>
      </c>
      <c r="Q73" s="18" t="s">
        <v>182</v>
      </c>
      <c r="R73" s="20" t="s">
        <v>182</v>
      </c>
      <c r="S73" s="18" t="s">
        <v>182</v>
      </c>
      <c r="T73" s="20" t="s">
        <v>182</v>
      </c>
      <c r="U73" s="18" t="n">
        <v>363.39496191</v>
      </c>
      <c r="V73" s="20" t="n">
        <v>12.68629518</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(334.0/B77*100)</f>
        <v/>
      </c>
      <c r="D77" s="19" t="n">
        <v>5728</v>
      </c>
      <c r="E77" s="18" t="n">
        <v>392.90013012</v>
      </c>
      <c r="F77" s="20" t="n">
        <v>6.52136982</v>
      </c>
      <c r="G77" s="18" t="n">
        <v>423.43257832</v>
      </c>
      <c r="H77" s="20" t="n">
        <v>4.91595154</v>
      </c>
      <c r="I77" s="18" t="n">
        <v>436.64163213</v>
      </c>
      <c r="J77" s="20" t="n">
        <v>2.83339347</v>
      </c>
      <c r="K77" s="18" t="n">
        <v>442.46853883</v>
      </c>
      <c r="L77" s="20" t="n">
        <v>4.85178786</v>
      </c>
      <c r="M77" s="18" t="n">
        <v>351.09429102</v>
      </c>
      <c r="N77" s="20" t="n">
        <v>14.79109672</v>
      </c>
      <c r="O77" s="18" t="s">
        <v>182</v>
      </c>
      <c r="P77" s="20" t="s">
        <v>182</v>
      </c>
      <c r="Q77" s="18" t="s">
        <v>182</v>
      </c>
      <c r="R77" s="20" t="s">
        <v>182</v>
      </c>
      <c r="S77" s="18" t="s">
        <v>182</v>
      </c>
      <c r="T77" s="20" t="s">
        <v>182</v>
      </c>
      <c r="U77" s="18" t="n">
        <v>371.93207959</v>
      </c>
      <c r="V77" s="20" t="n">
        <v>4.0539118</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361</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416.14073149</v>
      </c>
      <c r="F7" s="20" t="n">
        <v>10.52077384</v>
      </c>
      <c r="G7" s="18" t="n">
        <v>439.34646858</v>
      </c>
      <c r="H7" s="20" t="n">
        <v>8.49691134</v>
      </c>
      <c r="I7" s="18" t="n">
        <v>491.17859186</v>
      </c>
      <c r="J7" s="20" t="n">
        <v>2.05312187</v>
      </c>
      <c r="K7" s="18" t="n">
        <v>515.95408824</v>
      </c>
      <c r="L7" s="20" t="n">
        <v>2.39630251</v>
      </c>
      <c r="M7" s="18" t="n">
        <v>388.11866311</v>
      </c>
      <c r="N7" s="20" t="n">
        <v>15.08149247</v>
      </c>
      <c r="O7" s="18" t="s">
        <v>182</v>
      </c>
      <c r="P7" s="20" t="s">
        <v>182</v>
      </c>
      <c r="Q7" s="18" t="s">
        <v>182</v>
      </c>
      <c r="R7" s="20" t="s">
        <v>182</v>
      </c>
      <c r="S7" s="18" t="s">
        <v>182</v>
      </c>
      <c r="T7" s="20" t="s">
        <v>182</v>
      </c>
      <c r="U7" s="18" t="n">
        <v>462.65027695</v>
      </c>
      <c r="V7" s="20" t="n">
        <v>4.3932897</v>
      </c>
    </row>
    <row r="8" spans="1:22">
      <c r="A8" s="15" t="s">
        <v>183</v>
      </c>
      <c r="B8" s="17" t="n">
        <v>7007</v>
      </c>
      <c r="C8" s="18">
        <f>(253.0/B8*100)</f>
        <v/>
      </c>
      <c r="D8" s="19" t="n">
        <v>6754</v>
      </c>
      <c r="E8" s="18" t="n">
        <v>447.26066566</v>
      </c>
      <c r="F8" s="20" t="n">
        <v>6.44955139</v>
      </c>
      <c r="G8" s="18" t="n">
        <v>467.52674337</v>
      </c>
      <c r="H8" s="20" t="n">
        <v>6.26978642</v>
      </c>
      <c r="I8" s="18" t="n">
        <v>507.91151145</v>
      </c>
      <c r="J8" s="20" t="n">
        <v>3.157833</v>
      </c>
      <c r="K8" s="18" t="n">
        <v>512.64508234</v>
      </c>
      <c r="L8" s="20" t="n">
        <v>3.41750309</v>
      </c>
      <c r="M8" s="18" t="n">
        <v>431.33135579</v>
      </c>
      <c r="N8" s="20" t="n">
        <v>28.63360248</v>
      </c>
      <c r="O8" s="18" t="s">
        <v>182</v>
      </c>
      <c r="P8" s="20" t="s">
        <v>182</v>
      </c>
      <c r="Q8" s="18" t="n">
        <v>301.63126691</v>
      </c>
      <c r="R8" s="20" t="n">
        <v>25.14921031</v>
      </c>
      <c r="S8" s="18" t="s">
        <v>182</v>
      </c>
      <c r="T8" s="20" t="s">
        <v>182</v>
      </c>
      <c r="U8" s="18" t="n">
        <v>436.66808245</v>
      </c>
      <c r="V8" s="20" t="n">
        <v>6.98866016</v>
      </c>
    </row>
    <row r="9" spans="1:22">
      <c r="A9" s="15" t="s">
        <v>184</v>
      </c>
      <c r="B9" s="17" t="n">
        <v>9651</v>
      </c>
      <c r="C9" s="18">
        <f>(652.0/B9*100)</f>
        <v/>
      </c>
      <c r="D9" s="19" t="n">
        <v>8999</v>
      </c>
      <c r="E9" s="18" t="n">
        <v>458.20463622</v>
      </c>
      <c r="F9" s="20" t="n">
        <v>9.10986359</v>
      </c>
      <c r="G9" s="18" t="n">
        <v>476.51752279</v>
      </c>
      <c r="H9" s="20" t="n">
        <v>5.70188445</v>
      </c>
      <c r="I9" s="18" t="n">
        <v>522.06193343</v>
      </c>
      <c r="J9" s="20" t="n">
        <v>2.55061159</v>
      </c>
      <c r="K9" s="18" t="n">
        <v>523.61782317</v>
      </c>
      <c r="L9" s="20" t="n">
        <v>2.80310201</v>
      </c>
      <c r="M9" s="18" t="n">
        <v>434.12804464</v>
      </c>
      <c r="N9" s="20" t="n">
        <v>42.04427122</v>
      </c>
      <c r="O9" s="18" t="s">
        <v>182</v>
      </c>
      <c r="P9" s="20" t="s">
        <v>182</v>
      </c>
      <c r="Q9" s="18" t="n">
        <v>357.98454354</v>
      </c>
      <c r="R9" s="20" t="n">
        <v>11.51846445</v>
      </c>
      <c r="S9" s="18" t="s">
        <v>182</v>
      </c>
      <c r="T9" s="20" t="s">
        <v>182</v>
      </c>
      <c r="U9" s="18" t="n">
        <v>437.81557532</v>
      </c>
      <c r="V9" s="20" t="n">
        <v>5.3689241</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(171.0/B11*100)</f>
        <v/>
      </c>
      <c r="D11" s="19" t="n">
        <v>6882</v>
      </c>
      <c r="E11" s="18" t="n">
        <v>377.68068404</v>
      </c>
      <c r="F11" s="20" t="n">
        <v>6.5309306</v>
      </c>
      <c r="G11" s="18" t="n">
        <v>374.16092145</v>
      </c>
      <c r="H11" s="20" t="n">
        <v>5.57556191</v>
      </c>
      <c r="I11" s="18" t="n">
        <v>426.99156197</v>
      </c>
      <c r="J11" s="20" t="n">
        <v>2.88261885</v>
      </c>
      <c r="K11" s="18" t="n">
        <v>443.02405911</v>
      </c>
      <c r="L11" s="20" t="n">
        <v>3.74979427</v>
      </c>
      <c r="M11" s="18" t="n">
        <v>327.62067624</v>
      </c>
      <c r="N11" s="20" t="n">
        <v>23.85874784</v>
      </c>
      <c r="O11" s="18" t="s">
        <v>182</v>
      </c>
      <c r="P11" s="20" t="s">
        <v>182</v>
      </c>
      <c r="Q11" s="18" t="s">
        <v>182</v>
      </c>
      <c r="R11" s="20" t="s">
        <v>182</v>
      </c>
      <c r="S11" s="18" t="s">
        <v>182</v>
      </c>
      <c r="T11" s="20" t="s">
        <v>182</v>
      </c>
      <c r="U11" s="18" t="n">
        <v>388.40439565</v>
      </c>
      <c r="V11" s="20" t="n">
        <v>5.75671135</v>
      </c>
    </row>
    <row r="12" spans="1:22">
      <c r="A12" s="15" t="s">
        <v>187</v>
      </c>
      <c r="B12" s="17" t="n">
        <v>6894</v>
      </c>
      <c r="C12" s="18">
        <f>(128.0/B12*100)</f>
        <v/>
      </c>
      <c r="D12" s="19" t="n">
        <v>6766</v>
      </c>
      <c r="E12" s="18" t="n">
        <v>432.22414887</v>
      </c>
      <c r="F12" s="20" t="n">
        <v>7.07919185</v>
      </c>
      <c r="G12" s="18" t="n">
        <v>459.27083184</v>
      </c>
      <c r="H12" s="20" t="n">
        <v>4.57117132</v>
      </c>
      <c r="I12" s="18" t="n">
        <v>500.69412758</v>
      </c>
      <c r="J12" s="20" t="n">
        <v>2.37232308</v>
      </c>
      <c r="K12" s="18" t="n">
        <v>517.26645838</v>
      </c>
      <c r="L12" s="20" t="n">
        <v>3.0197481</v>
      </c>
      <c r="M12" s="18" t="n">
        <v>428.30653466</v>
      </c>
      <c r="N12" s="20" t="n">
        <v>25.45177241</v>
      </c>
      <c r="O12" s="18" t="s">
        <v>182</v>
      </c>
      <c r="P12" s="20" t="s">
        <v>182</v>
      </c>
      <c r="Q12" s="18" t="n">
        <v>340.98506961</v>
      </c>
      <c r="R12" s="20" t="n">
        <v>12.52444664</v>
      </c>
      <c r="S12" s="18" t="s">
        <v>182</v>
      </c>
      <c r="T12" s="20" t="s">
        <v>182</v>
      </c>
      <c r="U12" s="18" t="n">
        <v>424.67492105</v>
      </c>
      <c r="V12" s="20" t="n">
        <v>5.92778776</v>
      </c>
    </row>
    <row r="13" spans="1:22">
      <c r="A13" s="15" t="s">
        <v>188</v>
      </c>
      <c r="B13" s="17" t="n">
        <v>7161</v>
      </c>
      <c r="C13" s="18">
        <f>(368.0/B13*100)</f>
        <v/>
      </c>
      <c r="D13" s="19" t="n">
        <v>6793</v>
      </c>
      <c r="E13" s="18" t="n">
        <v>457.75844015</v>
      </c>
      <c r="F13" s="20" t="n">
        <v>11.27260816</v>
      </c>
      <c r="G13" s="18" t="n">
        <v>478.76954821</v>
      </c>
      <c r="H13" s="20" t="n">
        <v>9.866059030000001</v>
      </c>
      <c r="I13" s="18" t="n">
        <v>514.1775912000001</v>
      </c>
      <c r="J13" s="20" t="n">
        <v>2.40421298</v>
      </c>
      <c r="K13" s="18" t="n">
        <v>531.88437468</v>
      </c>
      <c r="L13" s="20" t="n">
        <v>2.83368695</v>
      </c>
      <c r="M13" s="18" t="n">
        <v>403.46505939</v>
      </c>
      <c r="N13" s="20" t="n">
        <v>16.7949963</v>
      </c>
      <c r="O13" s="18" t="s">
        <v>182</v>
      </c>
      <c r="P13" s="20" t="s">
        <v>182</v>
      </c>
      <c r="Q13" s="18" t="n">
        <v>447.51533769</v>
      </c>
      <c r="R13" s="20" t="n">
        <v>5.97365007</v>
      </c>
      <c r="S13" s="18" t="s">
        <v>182</v>
      </c>
      <c r="T13" s="20" t="s">
        <v>182</v>
      </c>
      <c r="U13" s="18" t="n">
        <v>437.98579235</v>
      </c>
      <c r="V13" s="20" t="n">
        <v>5.43577883</v>
      </c>
    </row>
    <row r="14" spans="1:22">
      <c r="A14" s="15" t="s">
        <v>189</v>
      </c>
      <c r="B14" s="17" t="n">
        <v>5587</v>
      </c>
      <c r="C14" s="18">
        <f>(208.0/B14*100)</f>
        <v/>
      </c>
      <c r="D14" s="19" t="n">
        <v>5379</v>
      </c>
      <c r="E14" s="18" t="n">
        <v>466.64794893</v>
      </c>
      <c r="F14" s="20" t="n">
        <v>9.146461840000001</v>
      </c>
      <c r="G14" s="18" t="n">
        <v>481.46236076</v>
      </c>
      <c r="H14" s="20" t="n">
        <v>5.66017844</v>
      </c>
      <c r="I14" s="18" t="n">
        <v>517.6085534</v>
      </c>
      <c r="J14" s="20" t="n">
        <v>2.25161832</v>
      </c>
      <c r="K14" s="18" t="n">
        <v>540.54621895</v>
      </c>
      <c r="L14" s="20" t="n">
        <v>2.86894992</v>
      </c>
      <c r="M14" s="18" t="n">
        <v>422.7798821</v>
      </c>
      <c r="N14" s="20" t="n">
        <v>14.90176457</v>
      </c>
      <c r="O14" s="18" t="s">
        <v>182</v>
      </c>
      <c r="P14" s="20" t="s">
        <v>182</v>
      </c>
      <c r="Q14" s="18" t="s">
        <v>182</v>
      </c>
      <c r="R14" s="20" t="s">
        <v>182</v>
      </c>
      <c r="S14" s="18" t="s">
        <v>182</v>
      </c>
      <c r="T14" s="20" t="s">
        <v>182</v>
      </c>
      <c r="U14" s="18" t="n">
        <v>469.70447264</v>
      </c>
      <c r="V14" s="20" t="n">
        <v>7.32353997</v>
      </c>
    </row>
    <row r="15" spans="1:22">
      <c r="A15" s="15" t="s">
        <v>190</v>
      </c>
      <c r="B15" s="17" t="n">
        <v>5882</v>
      </c>
      <c r="C15" s="18">
        <f>(193.0/B15*100)</f>
        <v/>
      </c>
      <c r="D15" s="19" t="n">
        <v>5689</v>
      </c>
      <c r="E15" s="18" t="n">
        <v>455.91718564</v>
      </c>
      <c r="F15" s="20" t="n">
        <v>7.09152984</v>
      </c>
      <c r="G15" s="18" t="n">
        <v>468.3290014</v>
      </c>
      <c r="H15" s="20" t="n">
        <v>7.47791337</v>
      </c>
      <c r="I15" s="18" t="n">
        <v>517.8383059499999</v>
      </c>
      <c r="J15" s="20" t="n">
        <v>2.35773496</v>
      </c>
      <c r="K15" s="18" t="n">
        <v>526.13524977</v>
      </c>
      <c r="L15" s="20" t="n">
        <v>2.90684697</v>
      </c>
      <c r="M15" s="18" t="n">
        <v>390.64671061</v>
      </c>
      <c r="N15" s="20" t="n">
        <v>25.21597104</v>
      </c>
      <c r="O15" s="18" t="s">
        <v>182</v>
      </c>
      <c r="P15" s="20" t="s">
        <v>182</v>
      </c>
      <c r="Q15" s="18" t="n">
        <v>368.85220715</v>
      </c>
      <c r="R15" s="20" t="n">
        <v>14.5875493</v>
      </c>
      <c r="S15" s="18" t="s">
        <v>182</v>
      </c>
      <c r="T15" s="20" t="s">
        <v>182</v>
      </c>
      <c r="U15" s="18" t="n">
        <v>460.13706389</v>
      </c>
      <c r="V15" s="20" t="n">
        <v>7.40034701</v>
      </c>
    </row>
    <row r="16" spans="1:22">
      <c r="A16" s="15" t="s">
        <v>191</v>
      </c>
      <c r="B16" s="17" t="n">
        <v>6108</v>
      </c>
      <c r="C16" s="18">
        <f>(280.0/B16*100)</f>
        <v/>
      </c>
      <c r="D16" s="19" t="n">
        <v>5828</v>
      </c>
      <c r="E16" s="18" t="n">
        <v>458.52987547</v>
      </c>
      <c r="F16" s="20" t="n">
        <v>8.99333955</v>
      </c>
      <c r="G16" s="18" t="n">
        <v>453.95639492</v>
      </c>
      <c r="H16" s="20" t="n">
        <v>9.30492321</v>
      </c>
      <c r="I16" s="18" t="n">
        <v>503.70516677</v>
      </c>
      <c r="J16" s="20" t="n">
        <v>2.57310247</v>
      </c>
      <c r="K16" s="18" t="n">
        <v>513.31001933</v>
      </c>
      <c r="L16" s="20" t="n">
        <v>2.70824823</v>
      </c>
      <c r="M16" s="18" t="n">
        <v>357.17090442</v>
      </c>
      <c r="N16" s="20" t="n">
        <v>17.03892866</v>
      </c>
      <c r="O16" s="18" t="s">
        <v>182</v>
      </c>
      <c r="P16" s="20" t="s">
        <v>182</v>
      </c>
      <c r="Q16" s="18" t="s">
        <v>182</v>
      </c>
      <c r="R16" s="20" t="s">
        <v>182</v>
      </c>
      <c r="S16" s="18" t="s">
        <v>182</v>
      </c>
      <c r="T16" s="20" t="s">
        <v>182</v>
      </c>
      <c r="U16" s="18" t="n">
        <v>414.57276715</v>
      </c>
      <c r="V16" s="20" t="n">
        <v>6.41756488</v>
      </c>
    </row>
    <row r="17" spans="1:22">
      <c r="A17" s="15" t="s">
        <v>192</v>
      </c>
      <c r="B17" s="17" t="n">
        <v>6504</v>
      </c>
      <c r="C17" s="18">
        <f>(834.0/B17*100)</f>
        <v/>
      </c>
      <c r="D17" s="19" t="n">
        <v>5670</v>
      </c>
      <c r="E17" s="18" t="n">
        <v>474.28888384</v>
      </c>
      <c r="F17" s="20" t="n">
        <v>8.020721460000001</v>
      </c>
      <c r="G17" s="18" t="n">
        <v>503.20581598</v>
      </c>
      <c r="H17" s="20" t="n">
        <v>5.50810155</v>
      </c>
      <c r="I17" s="18" t="n">
        <v>521.74709631</v>
      </c>
      <c r="J17" s="20" t="n">
        <v>3.25149691</v>
      </c>
      <c r="K17" s="18" t="n">
        <v>515.98396811</v>
      </c>
      <c r="L17" s="20" t="n">
        <v>3.39950189</v>
      </c>
      <c r="M17" s="18" t="s">
        <v>182</v>
      </c>
      <c r="N17" s="20" t="s">
        <v>182</v>
      </c>
      <c r="O17" s="18" t="s">
        <v>182</v>
      </c>
      <c r="P17" s="20" t="s">
        <v>182</v>
      </c>
      <c r="Q17" s="18" t="n">
        <v>362.96139732</v>
      </c>
      <c r="R17" s="20" t="n">
        <v>12.64520278</v>
      </c>
      <c r="S17" s="18" t="s">
        <v>182</v>
      </c>
      <c r="T17" s="20" t="s">
        <v>182</v>
      </c>
      <c r="U17" s="18" t="n">
        <v>446.6224071</v>
      </c>
      <c r="V17" s="20" t="n">
        <v>6.81565628</v>
      </c>
    </row>
    <row r="18" spans="1:22">
      <c r="A18" s="15" t="s">
        <v>193</v>
      </c>
      <c r="B18" s="17" t="n">
        <v>5532</v>
      </c>
      <c r="C18" s="18">
        <f>(41.0/B18*100)</f>
        <v/>
      </c>
      <c r="D18" s="19" t="n">
        <v>5491</v>
      </c>
      <c r="E18" s="18" t="n">
        <v>389.20347375</v>
      </c>
      <c r="F18" s="20" t="n">
        <v>7.53742443</v>
      </c>
      <c r="G18" s="18" t="n">
        <v>403.64213353</v>
      </c>
      <c r="H18" s="20" t="n">
        <v>7.73484174</v>
      </c>
      <c r="I18" s="18" t="n">
        <v>457.72061203</v>
      </c>
      <c r="J18" s="20" t="n">
        <v>3.42711112</v>
      </c>
      <c r="K18" s="18" t="n">
        <v>478.3248479</v>
      </c>
      <c r="L18" s="20" t="n">
        <v>4.06072134</v>
      </c>
      <c r="M18" s="18" t="n">
        <v>358.73236946</v>
      </c>
      <c r="N18" s="20" t="n">
        <v>16.39771243</v>
      </c>
      <c r="O18" s="18" t="s">
        <v>182</v>
      </c>
      <c r="P18" s="20" t="s">
        <v>182</v>
      </c>
      <c r="Q18" s="18" t="s">
        <v>182</v>
      </c>
      <c r="R18" s="20" t="s">
        <v>182</v>
      </c>
      <c r="S18" s="18" t="s">
        <v>182</v>
      </c>
      <c r="T18" s="20" t="s">
        <v>182</v>
      </c>
      <c r="U18" s="18" t="n">
        <v>400.17717699</v>
      </c>
      <c r="V18" s="20" t="n">
        <v>6.86707761</v>
      </c>
    </row>
    <row r="19" spans="1:22">
      <c r="A19" s="15" t="s">
        <v>194</v>
      </c>
      <c r="B19" s="17" t="n">
        <v>5658</v>
      </c>
      <c r="C19" s="18">
        <f>(267.0/B19*100)</f>
        <v/>
      </c>
      <c r="D19" s="19" t="n">
        <v>5391</v>
      </c>
      <c r="E19" s="18" t="n">
        <v>404.26739987</v>
      </c>
      <c r="F19" s="20" t="n">
        <v>9.372404149999999</v>
      </c>
      <c r="G19" s="18" t="n">
        <v>416.05913821</v>
      </c>
      <c r="H19" s="20" t="n">
        <v>5.54892155</v>
      </c>
      <c r="I19" s="18" t="n">
        <v>480.80182606</v>
      </c>
      <c r="J19" s="20" t="n">
        <v>3.25163287</v>
      </c>
      <c r="K19" s="18" t="n">
        <v>506.36706023</v>
      </c>
      <c r="L19" s="20" t="n">
        <v>3.41744687</v>
      </c>
      <c r="M19" s="18" t="n">
        <v>385.76858232</v>
      </c>
      <c r="N19" s="20" t="n">
        <v>18.33358349</v>
      </c>
      <c r="O19" s="18" t="s">
        <v>182</v>
      </c>
      <c r="P19" s="20" t="s">
        <v>182</v>
      </c>
      <c r="Q19" s="18" t="s">
        <v>182</v>
      </c>
      <c r="R19" s="20" t="s">
        <v>182</v>
      </c>
      <c r="S19" s="18" t="s">
        <v>182</v>
      </c>
      <c r="T19" s="20" t="s">
        <v>182</v>
      </c>
      <c r="U19" s="18" t="n">
        <v>405.24217004</v>
      </c>
      <c r="V19" s="20" t="n">
        <v>7.56971511</v>
      </c>
    </row>
    <row r="20" spans="1:22">
      <c r="A20" s="15" t="s">
        <v>195</v>
      </c>
      <c r="B20" s="17" t="n">
        <v>3371</v>
      </c>
      <c r="C20" s="18">
        <f>(81.0/B20*100)</f>
        <v/>
      </c>
      <c r="D20" s="19" t="n">
        <v>3290</v>
      </c>
      <c r="E20" s="18" t="n">
        <v>428.71119516</v>
      </c>
      <c r="F20" s="20" t="n">
        <v>11.16238836</v>
      </c>
      <c r="G20" s="18" t="n">
        <v>468.25401099</v>
      </c>
      <c r="H20" s="20" t="n">
        <v>7.37184119</v>
      </c>
      <c r="I20" s="18" t="n">
        <v>495.99605809</v>
      </c>
      <c r="J20" s="20" t="n">
        <v>2.17258102</v>
      </c>
      <c r="K20" s="18" t="n">
        <v>495.20460494</v>
      </c>
      <c r="L20" s="20" t="n">
        <v>4.2665055</v>
      </c>
      <c r="M20" s="18" t="s">
        <v>182</v>
      </c>
      <c r="N20" s="20" t="s">
        <v>182</v>
      </c>
      <c r="O20" s="18" t="s">
        <v>182</v>
      </c>
      <c r="P20" s="20" t="s">
        <v>182</v>
      </c>
      <c r="Q20" s="18" t="s">
        <v>182</v>
      </c>
      <c r="R20" s="20" t="s">
        <v>182</v>
      </c>
      <c r="S20" s="18" t="s">
        <v>182</v>
      </c>
      <c r="T20" s="20" t="s">
        <v>182</v>
      </c>
      <c r="U20" s="18" t="n">
        <v>441.86017316</v>
      </c>
      <c r="V20" s="20" t="n">
        <v>7.7584752</v>
      </c>
    </row>
    <row r="21" spans="1:22">
      <c r="A21" s="15" t="s">
        <v>196</v>
      </c>
      <c r="B21" s="17" t="n">
        <v>5741</v>
      </c>
      <c r="C21" s="18">
        <f>(109.0/B21*100)</f>
        <v/>
      </c>
      <c r="D21" s="19" t="n">
        <v>5632</v>
      </c>
      <c r="E21" s="18" t="n">
        <v>453.51999144</v>
      </c>
      <c r="F21" s="20" t="n">
        <v>12.76230981</v>
      </c>
      <c r="G21" s="18" t="n">
        <v>437.42245277</v>
      </c>
      <c r="H21" s="20" t="n">
        <v>11.79287656</v>
      </c>
      <c r="I21" s="18" t="n">
        <v>499.45067497</v>
      </c>
      <c r="J21" s="20" t="n">
        <v>2.43528287</v>
      </c>
      <c r="K21" s="18" t="n">
        <v>515.68880368</v>
      </c>
      <c r="L21" s="20" t="n">
        <v>2.1736244</v>
      </c>
      <c r="M21" s="18" t="n">
        <v>424.8487347</v>
      </c>
      <c r="N21" s="20" t="n">
        <v>29.04056888</v>
      </c>
      <c r="O21" s="18" t="s">
        <v>182</v>
      </c>
      <c r="P21" s="20" t="s">
        <v>182</v>
      </c>
      <c r="Q21" s="18" t="s">
        <v>182</v>
      </c>
      <c r="R21" s="20" t="s">
        <v>182</v>
      </c>
      <c r="S21" s="18" t="s">
        <v>182</v>
      </c>
      <c r="T21" s="20" t="s">
        <v>182</v>
      </c>
      <c r="U21" s="18" t="n">
        <v>454.68494605</v>
      </c>
      <c r="V21" s="20" t="n">
        <v>7.6907949</v>
      </c>
    </row>
    <row r="22" spans="1:22">
      <c r="A22" s="15" t="s">
        <v>197</v>
      </c>
      <c r="B22" s="17" t="n">
        <v>6598</v>
      </c>
      <c r="C22" s="18">
        <f>(106.0/B22*100)</f>
        <v/>
      </c>
      <c r="D22" s="19" t="n">
        <v>6492</v>
      </c>
      <c r="E22" s="18" t="n">
        <v>402.34302477</v>
      </c>
      <c r="F22" s="20" t="n">
        <v>7.1515863</v>
      </c>
      <c r="G22" s="18" t="n">
        <v>427.82316315</v>
      </c>
      <c r="H22" s="20" t="n">
        <v>7.33280459</v>
      </c>
      <c r="I22" s="18" t="n">
        <v>482.84734799</v>
      </c>
      <c r="J22" s="20" t="n">
        <v>4.58035599</v>
      </c>
      <c r="K22" s="18" t="n">
        <v>505.98564294</v>
      </c>
      <c r="L22" s="20" t="n">
        <v>4.22425344</v>
      </c>
      <c r="M22" s="18" t="n">
        <v>353.48150344</v>
      </c>
      <c r="N22" s="20" t="n">
        <v>10.04320883</v>
      </c>
      <c r="O22" s="18" t="s">
        <v>182</v>
      </c>
      <c r="P22" s="20" t="s">
        <v>182</v>
      </c>
      <c r="Q22" s="18" t="n">
        <v>465.3184081</v>
      </c>
      <c r="R22" s="20" t="n">
        <v>9.52311205</v>
      </c>
      <c r="S22" s="18" t="s">
        <v>182</v>
      </c>
      <c r="T22" s="20" t="s">
        <v>182</v>
      </c>
      <c r="U22" s="18" t="n">
        <v>396.95613456</v>
      </c>
      <c r="V22" s="20" t="n">
        <v>8.39443548</v>
      </c>
    </row>
    <row r="23" spans="1:22">
      <c r="A23" s="15" t="s">
        <v>198</v>
      </c>
      <c r="B23" s="17" t="n">
        <v>11583</v>
      </c>
      <c r="C23" s="18">
        <f>(563.0/B23*100)</f>
        <v/>
      </c>
      <c r="D23" s="19" t="n">
        <v>11020</v>
      </c>
      <c r="E23" s="18" t="n">
        <v>433.39016953</v>
      </c>
      <c r="F23" s="20" t="n">
        <v>9.64167965</v>
      </c>
      <c r="G23" s="18" t="n">
        <v>462.48580342</v>
      </c>
      <c r="H23" s="20" t="n">
        <v>5.62228451</v>
      </c>
      <c r="I23" s="18" t="n">
        <v>496.45146076</v>
      </c>
      <c r="J23" s="20" t="n">
        <v>3.31213857</v>
      </c>
      <c r="K23" s="18" t="n">
        <v>507.95667041</v>
      </c>
      <c r="L23" s="20" t="n">
        <v>4.06351052</v>
      </c>
      <c r="M23" s="18" t="n">
        <v>458.71026959</v>
      </c>
      <c r="N23" s="20" t="n">
        <v>19.55759787</v>
      </c>
      <c r="O23" s="18" t="s">
        <v>182</v>
      </c>
      <c r="P23" s="20" t="s">
        <v>182</v>
      </c>
      <c r="Q23" s="18" t="s">
        <v>182</v>
      </c>
      <c r="R23" s="20" t="s">
        <v>182</v>
      </c>
      <c r="S23" s="18" t="s">
        <v>182</v>
      </c>
      <c r="T23" s="20" t="s">
        <v>182</v>
      </c>
      <c r="U23" s="18" t="n">
        <v>438.40756912</v>
      </c>
      <c r="V23" s="20" t="n">
        <v>6.55656486</v>
      </c>
    </row>
    <row r="24" spans="1:22">
      <c r="A24" s="15" t="s">
        <v>199</v>
      </c>
      <c r="B24" s="17" t="n">
        <v>6647</v>
      </c>
      <c r="C24" s="18">
        <f>(29.0/B24*100)</f>
        <v/>
      </c>
      <c r="D24" s="19" t="n">
        <v>6618</v>
      </c>
      <c r="E24" s="18" t="n">
        <v>501.57510143</v>
      </c>
      <c r="F24" s="20" t="n">
        <v>5.02221526</v>
      </c>
      <c r="G24" s="18" t="n">
        <v>540.36767753</v>
      </c>
      <c r="H24" s="20" t="n">
        <v>3.75520243</v>
      </c>
      <c r="I24" s="18" t="n">
        <v>545.9348804799999</v>
      </c>
      <c r="J24" s="20" t="n">
        <v>3.16173678</v>
      </c>
      <c r="K24" s="18" t="n">
        <v>529.64285895</v>
      </c>
      <c r="L24" s="20" t="n">
        <v>4.56274477</v>
      </c>
      <c r="M24" s="18" t="n">
        <v>437.355754</v>
      </c>
      <c r="N24" s="20" t="n">
        <v>17.09724105</v>
      </c>
      <c r="O24" s="18" t="s">
        <v>182</v>
      </c>
      <c r="P24" s="20" t="s">
        <v>182</v>
      </c>
      <c r="Q24" s="18" t="s">
        <v>182</v>
      </c>
      <c r="R24" s="20" t="s">
        <v>182</v>
      </c>
      <c r="S24" s="18" t="s">
        <v>182</v>
      </c>
      <c r="T24" s="20" t="s">
        <v>182</v>
      </c>
      <c r="U24" s="18" t="n">
        <v>466.47933917</v>
      </c>
      <c r="V24" s="20" t="n">
        <v>13.26940779</v>
      </c>
    </row>
    <row r="25" spans="1:22">
      <c r="A25" s="15" t="s">
        <v>200</v>
      </c>
      <c r="B25" s="17" t="n">
        <v>5581</v>
      </c>
      <c r="C25" s="18">
        <f>(28.0/B25*100)</f>
        <v/>
      </c>
      <c r="D25" s="19" t="n">
        <v>5553</v>
      </c>
      <c r="E25" s="18" t="n">
        <v>454.99060862</v>
      </c>
      <c r="F25" s="20" t="n">
        <v>8.773350219999999</v>
      </c>
      <c r="G25" s="18" t="n">
        <v>480.49223833</v>
      </c>
      <c r="H25" s="20" t="n">
        <v>5.86495918</v>
      </c>
      <c r="I25" s="18" t="n">
        <v>527.79898618</v>
      </c>
      <c r="J25" s="20" t="n">
        <v>3.5229152</v>
      </c>
      <c r="K25" s="18" t="n">
        <v>551.97436734</v>
      </c>
      <c r="L25" s="20" t="n">
        <v>5.39346781</v>
      </c>
      <c r="M25" s="18" t="n">
        <v>392.05635972</v>
      </c>
      <c r="N25" s="20" t="n">
        <v>35.90323828</v>
      </c>
      <c r="O25" s="18" t="s">
        <v>182</v>
      </c>
      <c r="P25" s="20" t="s">
        <v>182</v>
      </c>
      <c r="Q25" s="18" t="s">
        <v>182</v>
      </c>
      <c r="R25" s="20" t="s">
        <v>182</v>
      </c>
      <c r="S25" s="18" t="s">
        <v>182</v>
      </c>
      <c r="T25" s="20" t="s">
        <v>182</v>
      </c>
      <c r="U25" s="18" t="n">
        <v>474.63915019</v>
      </c>
      <c r="V25" s="20" t="n">
        <v>18.52899549</v>
      </c>
    </row>
    <row r="26" spans="1:22">
      <c r="A26" s="15" t="s">
        <v>201</v>
      </c>
      <c r="B26" s="17" t="n">
        <v>4869</v>
      </c>
      <c r="C26" s="18">
        <f>(118.0/B26*100)</f>
        <v/>
      </c>
      <c r="D26" s="19" t="n">
        <v>4751</v>
      </c>
      <c r="E26" s="18" t="n">
        <v>442.15157078</v>
      </c>
      <c r="F26" s="20" t="n">
        <v>8.31468617</v>
      </c>
      <c r="G26" s="18" t="n">
        <v>437.32378494</v>
      </c>
      <c r="H26" s="20" t="n">
        <v>4.96610459</v>
      </c>
      <c r="I26" s="18" t="n">
        <v>482.22799983</v>
      </c>
      <c r="J26" s="20" t="n">
        <v>2.25617796</v>
      </c>
      <c r="K26" s="18" t="n">
        <v>513.7170263</v>
      </c>
      <c r="L26" s="20" t="n">
        <v>3.1084881</v>
      </c>
      <c r="M26" s="18" t="s">
        <v>182</v>
      </c>
      <c r="N26" s="20" t="s">
        <v>182</v>
      </c>
      <c r="O26" s="18" t="s">
        <v>182</v>
      </c>
      <c r="P26" s="20" t="s">
        <v>182</v>
      </c>
      <c r="Q26" s="18" t="s">
        <v>182</v>
      </c>
      <c r="R26" s="20" t="s">
        <v>182</v>
      </c>
      <c r="S26" s="18" t="s">
        <v>182</v>
      </c>
      <c r="T26" s="20" t="s">
        <v>182</v>
      </c>
      <c r="U26" s="18" t="n">
        <v>432.25559001</v>
      </c>
      <c r="V26" s="20" t="n">
        <v>9.1794084</v>
      </c>
    </row>
    <row r="27" spans="1:22">
      <c r="A27" s="15" t="s">
        <v>202</v>
      </c>
      <c r="B27" s="17" t="n">
        <v>5299</v>
      </c>
      <c r="C27" s="18">
        <f>(237.0/B27*100)</f>
        <v/>
      </c>
      <c r="D27" s="19" t="n">
        <v>5062</v>
      </c>
      <c r="E27" s="18" t="n">
        <v>434.61529385</v>
      </c>
      <c r="F27" s="20" t="n">
        <v>6.54362704</v>
      </c>
      <c r="G27" s="18" t="n">
        <v>453.86612009</v>
      </c>
      <c r="H27" s="20" t="n">
        <v>4.97110238</v>
      </c>
      <c r="I27" s="18" t="n">
        <v>493.05848367</v>
      </c>
      <c r="J27" s="20" t="n">
        <v>2.35892748</v>
      </c>
      <c r="K27" s="18" t="n">
        <v>515.17816318</v>
      </c>
      <c r="L27" s="20" t="n">
        <v>2.29884967</v>
      </c>
      <c r="M27" s="18" t="n">
        <v>433.74807221</v>
      </c>
      <c r="N27" s="20" t="n">
        <v>14.3856779</v>
      </c>
      <c r="O27" s="18" t="s">
        <v>182</v>
      </c>
      <c r="P27" s="20" t="s">
        <v>182</v>
      </c>
      <c r="Q27" s="18" t="s">
        <v>182</v>
      </c>
      <c r="R27" s="20" t="s">
        <v>182</v>
      </c>
      <c r="S27" s="18" t="s">
        <v>182</v>
      </c>
      <c r="T27" s="20" t="s">
        <v>182</v>
      </c>
      <c r="U27" s="18" t="n">
        <v>425.13480128</v>
      </c>
      <c r="V27" s="20" t="n">
        <v>4.01158304</v>
      </c>
    </row>
    <row r="28" spans="1:22">
      <c r="A28" s="15" t="s">
        <v>203</v>
      </c>
      <c r="B28" s="17" t="n">
        <v>7568</v>
      </c>
      <c r="C28" s="18">
        <f>(162.0/B28*100)</f>
        <v/>
      </c>
      <c r="D28" s="19" t="n">
        <v>7406</v>
      </c>
      <c r="E28" s="18" t="n">
        <v>374.48508573</v>
      </c>
      <c r="F28" s="20" t="n">
        <v>4.27919131</v>
      </c>
      <c r="G28" s="18" t="n">
        <v>386.19946625</v>
      </c>
      <c r="H28" s="20" t="n">
        <v>3.58308584</v>
      </c>
      <c r="I28" s="18" t="n">
        <v>415.43210768</v>
      </c>
      <c r="J28" s="20" t="n">
        <v>2.35492776</v>
      </c>
      <c r="K28" s="18" t="n">
        <v>432.2292964</v>
      </c>
      <c r="L28" s="20" t="n">
        <v>3.50128542</v>
      </c>
      <c r="M28" s="18" t="n">
        <v>331.61953229</v>
      </c>
      <c r="N28" s="20" t="n">
        <v>9.41278149</v>
      </c>
      <c r="O28" s="18" t="s">
        <v>182</v>
      </c>
      <c r="P28" s="20" t="s">
        <v>182</v>
      </c>
      <c r="Q28" s="18" t="s">
        <v>182</v>
      </c>
      <c r="R28" s="20" t="s">
        <v>182</v>
      </c>
      <c r="S28" s="18" t="s">
        <v>182</v>
      </c>
      <c r="T28" s="20" t="s">
        <v>182</v>
      </c>
      <c r="U28" s="18" t="n">
        <v>364.83749387</v>
      </c>
      <c r="V28" s="20" t="n">
        <v>7.65368774</v>
      </c>
    </row>
    <row r="29" spans="1:22">
      <c r="A29" s="15" t="s">
        <v>204</v>
      </c>
      <c r="B29" s="17" t="n">
        <v>5385</v>
      </c>
      <c r="C29" s="18">
        <f>(37.0/B29*100)</f>
        <v/>
      </c>
      <c r="D29" s="19" t="n">
        <v>5348</v>
      </c>
      <c r="E29" s="18" t="n">
        <v>435.95075765</v>
      </c>
      <c r="F29" s="20" t="n">
        <v>12.27770543</v>
      </c>
      <c r="G29" s="18" t="n">
        <v>469.12977559</v>
      </c>
      <c r="H29" s="20" t="n">
        <v>6.9543299</v>
      </c>
      <c r="I29" s="18" t="n">
        <v>519.54086955</v>
      </c>
      <c r="J29" s="20" t="n">
        <v>2.383701</v>
      </c>
      <c r="K29" s="18" t="n">
        <v>531.51972634</v>
      </c>
      <c r="L29" s="20" t="n">
        <v>3.28779557</v>
      </c>
      <c r="M29" s="18" t="n">
        <v>388.67614524</v>
      </c>
      <c r="N29" s="20" t="n">
        <v>42.43001082</v>
      </c>
      <c r="O29" s="18" t="s">
        <v>182</v>
      </c>
      <c r="P29" s="20" t="s">
        <v>182</v>
      </c>
      <c r="Q29" s="18" t="n">
        <v>335.3902018</v>
      </c>
      <c r="R29" s="20" t="n">
        <v>12.1685767</v>
      </c>
      <c r="S29" s="18" t="s">
        <v>182</v>
      </c>
      <c r="T29" s="20" t="s">
        <v>182</v>
      </c>
      <c r="U29" s="18" t="n">
        <v>431.96271305</v>
      </c>
      <c r="V29" s="20" t="n">
        <v>12.55133471</v>
      </c>
    </row>
    <row r="30" spans="1:22">
      <c r="A30" s="15" t="s">
        <v>205</v>
      </c>
      <c r="B30" s="17" t="n">
        <v>4520</v>
      </c>
      <c r="C30" s="18">
        <f>(666.0/B30*100)</f>
        <v/>
      </c>
      <c r="D30" s="19" t="n">
        <v>3854</v>
      </c>
      <c r="E30" s="18" t="n">
        <v>446.38666066</v>
      </c>
      <c r="F30" s="20" t="n">
        <v>12.49628272</v>
      </c>
      <c r="G30" s="18" t="n">
        <v>438.39736427</v>
      </c>
      <c r="H30" s="20" t="n">
        <v>9.24226715</v>
      </c>
      <c r="I30" s="18" t="n">
        <v>492.08738694</v>
      </c>
      <c r="J30" s="20" t="n">
        <v>3.42267216</v>
      </c>
      <c r="K30" s="18" t="n">
        <v>519.49106049</v>
      </c>
      <c r="L30" s="20" t="n">
        <v>2.84197182</v>
      </c>
      <c r="M30" s="18" t="n">
        <v>416.62079913</v>
      </c>
      <c r="N30" s="20" t="n">
        <v>23.35845308</v>
      </c>
      <c r="O30" s="18" t="s">
        <v>182</v>
      </c>
      <c r="P30" s="20" t="s">
        <v>182</v>
      </c>
      <c r="Q30" s="18" t="s">
        <v>182</v>
      </c>
      <c r="R30" s="20" t="s">
        <v>182</v>
      </c>
      <c r="S30" s="18" t="s">
        <v>182</v>
      </c>
      <c r="T30" s="20" t="s">
        <v>182</v>
      </c>
      <c r="U30" s="18" t="n">
        <v>426.68177262</v>
      </c>
      <c r="V30" s="20" t="n">
        <v>6.26264459</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(19.0/B32*100)</f>
        <v/>
      </c>
      <c r="D32" s="19" t="n">
        <v>4459</v>
      </c>
      <c r="E32" s="18" t="n">
        <v>445.73469619</v>
      </c>
      <c r="F32" s="20" t="n">
        <v>9.85926847</v>
      </c>
      <c r="G32" s="18" t="n">
        <v>447.61479503</v>
      </c>
      <c r="H32" s="20" t="n">
        <v>5.97971341</v>
      </c>
      <c r="I32" s="18" t="n">
        <v>504.94387315</v>
      </c>
      <c r="J32" s="20" t="n">
        <v>2.52797504</v>
      </c>
      <c r="K32" s="18" t="n">
        <v>525.04687755</v>
      </c>
      <c r="L32" s="20" t="n">
        <v>3.40017555</v>
      </c>
      <c r="M32" s="18" t="n">
        <v>459.37468581</v>
      </c>
      <c r="N32" s="20" t="n">
        <v>28.13902873</v>
      </c>
      <c r="O32" s="18" t="s">
        <v>182</v>
      </c>
      <c r="P32" s="20" t="s">
        <v>182</v>
      </c>
      <c r="Q32" s="18" t="s">
        <v>182</v>
      </c>
      <c r="R32" s="20" t="s">
        <v>182</v>
      </c>
      <c r="S32" s="18" t="s">
        <v>182</v>
      </c>
      <c r="T32" s="20" t="s">
        <v>182</v>
      </c>
      <c r="U32" s="18" t="n">
        <v>433.59113561</v>
      </c>
      <c r="V32" s="20" t="n">
        <v>10.27223034</v>
      </c>
    </row>
    <row r="33" spans="1:22">
      <c r="A33" s="15" t="s">
        <v>208</v>
      </c>
      <c r="B33" s="17" t="n">
        <v>7325</v>
      </c>
      <c r="C33" s="18">
        <f>(263.0/B33*100)</f>
        <v/>
      </c>
      <c r="D33" s="19" t="n">
        <v>7062</v>
      </c>
      <c r="E33" s="18" t="n">
        <v>410.18510874</v>
      </c>
      <c r="F33" s="20" t="n">
        <v>14.38985398</v>
      </c>
      <c r="G33" s="18" t="n">
        <v>427.87066278</v>
      </c>
      <c r="H33" s="20" t="n">
        <v>10.04000024</v>
      </c>
      <c r="I33" s="18" t="n">
        <v>480.32644479</v>
      </c>
      <c r="J33" s="20" t="n">
        <v>3.07825635</v>
      </c>
      <c r="K33" s="18" t="n">
        <v>514.12832145</v>
      </c>
      <c r="L33" s="20" t="n">
        <v>2.78385287</v>
      </c>
      <c r="M33" s="18" t="n">
        <v>385.2957023</v>
      </c>
      <c r="N33" s="20" t="n">
        <v>29.52119482</v>
      </c>
      <c r="O33" s="18" t="s">
        <v>182</v>
      </c>
      <c r="P33" s="20" t="s">
        <v>182</v>
      </c>
      <c r="Q33" s="18" t="s">
        <v>182</v>
      </c>
      <c r="R33" s="20" t="s">
        <v>182</v>
      </c>
      <c r="S33" s="18" t="s">
        <v>182</v>
      </c>
      <c r="T33" s="20" t="s">
        <v>182</v>
      </c>
      <c r="U33" s="18" t="n">
        <v>434.42840182</v>
      </c>
      <c r="V33" s="20" t="n">
        <v>9.86403971</v>
      </c>
    </row>
    <row r="34" spans="1:22">
      <c r="A34" s="15" t="s">
        <v>209</v>
      </c>
      <c r="B34" s="17" t="n">
        <v>6350</v>
      </c>
      <c r="C34" s="18">
        <f>(112.0/B34*100)</f>
        <v/>
      </c>
      <c r="D34" s="19" t="n">
        <v>6238</v>
      </c>
      <c r="E34" s="18" t="n">
        <v>419.14122535</v>
      </c>
      <c r="F34" s="20" t="n">
        <v>6.95834404</v>
      </c>
      <c r="G34" s="18" t="n">
        <v>432.35575002</v>
      </c>
      <c r="H34" s="20" t="n">
        <v>6.14780874</v>
      </c>
      <c r="I34" s="18" t="n">
        <v>485.81439578</v>
      </c>
      <c r="J34" s="20" t="n">
        <v>2.49223043</v>
      </c>
      <c r="K34" s="18" t="n">
        <v>512.93005274</v>
      </c>
      <c r="L34" s="20" t="n">
        <v>3.42381263</v>
      </c>
      <c r="M34" s="18" t="n">
        <v>379.07328183</v>
      </c>
      <c r="N34" s="20" t="n">
        <v>14.0777645</v>
      </c>
      <c r="O34" s="18" t="s">
        <v>182</v>
      </c>
      <c r="P34" s="20" t="s">
        <v>182</v>
      </c>
      <c r="Q34" s="18" t="n">
        <v>336.51078337</v>
      </c>
      <c r="R34" s="20" t="n">
        <v>12.24828707</v>
      </c>
      <c r="S34" s="18" t="s">
        <v>182</v>
      </c>
      <c r="T34" s="20" t="s">
        <v>182</v>
      </c>
      <c r="U34" s="18" t="n">
        <v>399.11890521</v>
      </c>
      <c r="V34" s="20" t="n">
        <v>8.90956699</v>
      </c>
    </row>
    <row r="35" spans="1:22">
      <c r="A35" s="15" t="s">
        <v>210</v>
      </c>
      <c r="B35" s="17" t="n">
        <v>6406</v>
      </c>
      <c r="C35" s="18">
        <f>(101.0/B35*100)</f>
        <v/>
      </c>
      <c r="D35" s="19" t="n">
        <v>6305</v>
      </c>
      <c r="E35" s="18" t="n">
        <v>455.21275826</v>
      </c>
      <c r="F35" s="20" t="n">
        <v>8.109839060000001</v>
      </c>
      <c r="G35" s="18" t="n">
        <v>475.40729676</v>
      </c>
      <c r="H35" s="20" t="n">
        <v>7.44102585</v>
      </c>
      <c r="I35" s="18" t="n">
        <v>510.14458485</v>
      </c>
      <c r="J35" s="20" t="n">
        <v>2.13519049</v>
      </c>
      <c r="K35" s="18" t="n">
        <v>531.25836611</v>
      </c>
      <c r="L35" s="20" t="n">
        <v>2.50461531</v>
      </c>
      <c r="M35" s="18" t="n">
        <v>456.28947541</v>
      </c>
      <c r="N35" s="20" t="n">
        <v>18.93491365</v>
      </c>
      <c r="O35" s="18" t="s">
        <v>182</v>
      </c>
      <c r="P35" s="20" t="s">
        <v>182</v>
      </c>
      <c r="Q35" s="18" t="n">
        <v>349.78970242</v>
      </c>
      <c r="R35" s="20" t="n">
        <v>6.90672373</v>
      </c>
      <c r="S35" s="18" t="s">
        <v>182</v>
      </c>
      <c r="T35" s="20" t="s">
        <v>182</v>
      </c>
      <c r="U35" s="18" t="n">
        <v>448.01275974</v>
      </c>
      <c r="V35" s="20" t="n">
        <v>7.40329406</v>
      </c>
    </row>
    <row r="36" spans="1:22">
      <c r="A36" s="15" t="s">
        <v>211</v>
      </c>
      <c r="B36" s="17" t="n">
        <v>6736</v>
      </c>
      <c r="C36" s="18">
        <f>(93.0/B36*100)</f>
        <v/>
      </c>
      <c r="D36" s="19" t="n">
        <v>6643</v>
      </c>
      <c r="E36" s="18" t="n">
        <v>420.8313072</v>
      </c>
      <c r="F36" s="20" t="n">
        <v>10.28326536</v>
      </c>
      <c r="G36" s="18" t="n">
        <v>447.35320754</v>
      </c>
      <c r="H36" s="20" t="n">
        <v>6.8021469</v>
      </c>
      <c r="I36" s="18" t="n">
        <v>487.86414705</v>
      </c>
      <c r="J36" s="20" t="n">
        <v>2.24639421</v>
      </c>
      <c r="K36" s="18" t="n">
        <v>499.63819371</v>
      </c>
      <c r="L36" s="20" t="n">
        <v>2.52873912</v>
      </c>
      <c r="M36" s="18" t="n">
        <v>415.69116087</v>
      </c>
      <c r="N36" s="20" t="n">
        <v>19.29217902</v>
      </c>
      <c r="O36" s="18" t="s">
        <v>182</v>
      </c>
      <c r="P36" s="20" t="s">
        <v>182</v>
      </c>
      <c r="Q36" s="18" t="s">
        <v>182</v>
      </c>
      <c r="R36" s="20" t="s">
        <v>182</v>
      </c>
      <c r="S36" s="18" t="s">
        <v>182</v>
      </c>
      <c r="T36" s="20" t="s">
        <v>182</v>
      </c>
      <c r="U36" s="18" t="n">
        <v>427.8794628</v>
      </c>
      <c r="V36" s="20" t="n">
        <v>7.17424801</v>
      </c>
    </row>
    <row r="37" spans="1:22">
      <c r="A37" s="15" t="s">
        <v>212</v>
      </c>
      <c r="B37" s="17" t="n">
        <v>5458</v>
      </c>
      <c r="C37" s="18">
        <f>(362.0/B37*100)</f>
        <v/>
      </c>
      <c r="D37" s="19" t="n">
        <v>5096</v>
      </c>
      <c r="E37" s="18" t="n">
        <v>438.01717811</v>
      </c>
      <c r="F37" s="20" t="n">
        <v>10.54278748</v>
      </c>
      <c r="G37" s="18" t="n">
        <v>447.06518663</v>
      </c>
      <c r="H37" s="20" t="n">
        <v>9.32694706</v>
      </c>
      <c r="I37" s="18" t="n">
        <v>493.03823083</v>
      </c>
      <c r="J37" s="20" t="n">
        <v>3.08288915</v>
      </c>
      <c r="K37" s="18" t="n">
        <v>520.74839344</v>
      </c>
      <c r="L37" s="20" t="n">
        <v>3.27860835</v>
      </c>
      <c r="M37" s="18" t="n">
        <v>389.21190398</v>
      </c>
      <c r="N37" s="20" t="n">
        <v>22.35314496</v>
      </c>
      <c r="O37" s="18" t="s">
        <v>182</v>
      </c>
      <c r="P37" s="20" t="s">
        <v>182</v>
      </c>
      <c r="Q37" s="18" t="s">
        <v>182</v>
      </c>
      <c r="R37" s="20" t="s">
        <v>182</v>
      </c>
      <c r="S37" s="18" t="s">
        <v>182</v>
      </c>
      <c r="T37" s="20" t="s">
        <v>182</v>
      </c>
      <c r="U37" s="18" t="n">
        <v>427.94570418</v>
      </c>
      <c r="V37" s="20" t="n">
        <v>6.0169326</v>
      </c>
    </row>
    <row r="38" spans="1:22">
      <c r="A38" s="15" t="s">
        <v>213</v>
      </c>
      <c r="B38" s="17" t="n">
        <v>5860</v>
      </c>
      <c r="C38" s="18">
        <f>(78.0/B38*100)</f>
        <v/>
      </c>
      <c r="D38" s="19" t="n">
        <v>5782</v>
      </c>
      <c r="E38" s="18" t="n">
        <v>467.40498153</v>
      </c>
      <c r="F38" s="20" t="n">
        <v>9.42817176</v>
      </c>
      <c r="G38" s="18" t="n">
        <v>481.37805196</v>
      </c>
      <c r="H38" s="20" t="n">
        <v>6.80398971</v>
      </c>
      <c r="I38" s="18" t="n">
        <v>524.90677669</v>
      </c>
      <c r="J38" s="20" t="n">
        <v>3.04798219</v>
      </c>
      <c r="K38" s="18" t="n">
        <v>541.5699828</v>
      </c>
      <c r="L38" s="20" t="n">
        <v>3.85755951</v>
      </c>
      <c r="M38" s="18" t="n">
        <v>423.77334755</v>
      </c>
      <c r="N38" s="20" t="n">
        <v>19.6152984</v>
      </c>
      <c r="O38" s="18" t="s">
        <v>182</v>
      </c>
      <c r="P38" s="20" t="s">
        <v>182</v>
      </c>
      <c r="Q38" s="18" t="s">
        <v>182</v>
      </c>
      <c r="R38" s="20" t="s">
        <v>182</v>
      </c>
      <c r="S38" s="18" t="s">
        <v>182</v>
      </c>
      <c r="T38" s="20" t="s">
        <v>182</v>
      </c>
      <c r="U38" s="18" t="n">
        <v>466.53225931</v>
      </c>
      <c r="V38" s="20" t="n">
        <v>6.37153016</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(5697.0/B40*100)</f>
        <v/>
      </c>
      <c r="D40" s="19" t="n">
        <v>8460</v>
      </c>
      <c r="E40" s="18" t="n">
        <v>444.4987639</v>
      </c>
      <c r="F40" s="20" t="n">
        <v>15.10531494</v>
      </c>
      <c r="G40" s="18" t="n">
        <v>426.29498752</v>
      </c>
      <c r="H40" s="20" t="n">
        <v>12.38685949</v>
      </c>
      <c r="I40" s="18" t="n">
        <v>491.90490447</v>
      </c>
      <c r="J40" s="20" t="n">
        <v>3.69102834</v>
      </c>
      <c r="K40" s="18" t="n">
        <v>512.46358317</v>
      </c>
      <c r="L40" s="20" t="n">
        <v>3.15021445</v>
      </c>
      <c r="M40" s="18" t="n">
        <v>408.69474018</v>
      </c>
      <c r="N40" s="20" t="n">
        <v>29.40753755</v>
      </c>
      <c r="O40" s="18" t="s">
        <v>182</v>
      </c>
      <c r="P40" s="20" t="s">
        <v>182</v>
      </c>
      <c r="Q40" s="18" t="n">
        <v>491.16464222</v>
      </c>
      <c r="R40" s="20" t="n">
        <v>2.5540442</v>
      </c>
      <c r="S40" s="18" t="s">
        <v>182</v>
      </c>
      <c r="T40" s="20" t="s">
        <v>182</v>
      </c>
      <c r="U40" s="18" t="n">
        <v>412.68937363</v>
      </c>
      <c r="V40" s="20" t="n">
        <v>6.35801702</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(3006.0/B46*100)</f>
        <v/>
      </c>
      <c r="D46" s="19" t="n">
        <v>20135</v>
      </c>
      <c r="E46" s="18" t="n">
        <v>329.48137284</v>
      </c>
      <c r="F46" s="20" t="n">
        <v>5.88533811</v>
      </c>
      <c r="G46" s="18" t="n">
        <v>357.56306423</v>
      </c>
      <c r="H46" s="20" t="n">
        <v>5.73151733</v>
      </c>
      <c r="I46" s="18" t="n">
        <v>390.32492951</v>
      </c>
      <c r="J46" s="20" t="n">
        <v>3.64876503</v>
      </c>
      <c r="K46" s="18" t="n">
        <v>418.77233734</v>
      </c>
      <c r="L46" s="20" t="n">
        <v>4.36201711</v>
      </c>
      <c r="M46" s="18" t="n">
        <v>284.46388749</v>
      </c>
      <c r="N46" s="20" t="n">
        <v>12.06045404</v>
      </c>
      <c r="O46" s="18" t="s">
        <v>182</v>
      </c>
      <c r="P46" s="20" t="s">
        <v>182</v>
      </c>
      <c r="Q46" s="18" t="s">
        <v>182</v>
      </c>
      <c r="R46" s="20" t="s">
        <v>182</v>
      </c>
      <c r="S46" s="18" t="s">
        <v>182</v>
      </c>
      <c r="T46" s="20" t="s">
        <v>182</v>
      </c>
      <c r="U46" s="18" t="n">
        <v>360.9913068</v>
      </c>
      <c r="V46" s="20" t="n">
        <v>3.81147593</v>
      </c>
    </row>
    <row r="47" spans="1:22">
      <c r="A47" s="15" t="s">
        <v>222</v>
      </c>
      <c r="B47" s="17" t="n">
        <v>5928</v>
      </c>
      <c r="C47" s="18">
        <f>(262.0/B47*100)</f>
        <v/>
      </c>
      <c r="D47" s="19" t="n">
        <v>5666</v>
      </c>
      <c r="E47" s="18" t="n">
        <v>378.31706389</v>
      </c>
      <c r="F47" s="20" t="n">
        <v>6.8015676</v>
      </c>
      <c r="G47" s="18" t="n">
        <v>405.06676598</v>
      </c>
      <c r="H47" s="20" t="n">
        <v>6.60642202</v>
      </c>
      <c r="I47" s="18" t="n">
        <v>454.42307614</v>
      </c>
      <c r="J47" s="20" t="n">
        <v>3.5238006</v>
      </c>
      <c r="K47" s="18" t="n">
        <v>481.51548583</v>
      </c>
      <c r="L47" s="20" t="n">
        <v>5.34520957</v>
      </c>
      <c r="M47" s="18" t="n">
        <v>351.05817057</v>
      </c>
      <c r="N47" s="20" t="n">
        <v>12.61946813</v>
      </c>
      <c r="O47" s="18" t="s">
        <v>182</v>
      </c>
      <c r="P47" s="20" t="s">
        <v>182</v>
      </c>
      <c r="Q47" s="18" t="s">
        <v>182</v>
      </c>
      <c r="R47" s="20" t="s">
        <v>182</v>
      </c>
      <c r="S47" s="18" t="s">
        <v>182</v>
      </c>
      <c r="T47" s="20" t="s">
        <v>182</v>
      </c>
      <c r="U47" s="18" t="n">
        <v>392.39740697</v>
      </c>
      <c r="V47" s="20" t="n">
        <v>4.99447664</v>
      </c>
    </row>
    <row r="48" spans="1:22">
      <c r="A48" s="15" t="s">
        <v>223</v>
      </c>
      <c r="B48" s="17" t="n">
        <v>9841</v>
      </c>
      <c r="C48" s="18">
        <f>(19.0/B48*100)</f>
        <v/>
      </c>
      <c r="D48" s="19" t="n">
        <v>9822</v>
      </c>
      <c r="E48" s="18" t="n">
        <v>460.32135365</v>
      </c>
      <c r="F48" s="20" t="n">
        <v>7.79059343</v>
      </c>
      <c r="G48" s="18" t="n">
        <v>492.4520596</v>
      </c>
      <c r="H48" s="20" t="n">
        <v>5.26021108</v>
      </c>
      <c r="I48" s="18" t="n">
        <v>543.35859547</v>
      </c>
      <c r="J48" s="20" t="n">
        <v>4.98171114</v>
      </c>
      <c r="K48" s="18" t="n">
        <v>571.22896882</v>
      </c>
      <c r="L48" s="20" t="n">
        <v>6.11321638</v>
      </c>
      <c r="M48" s="18" t="n">
        <v>379.37826934</v>
      </c>
      <c r="N48" s="20" t="n">
        <v>11.07715242</v>
      </c>
      <c r="O48" s="18" t="s">
        <v>182</v>
      </c>
      <c r="P48" s="20" t="s">
        <v>182</v>
      </c>
      <c r="Q48" s="18" t="s">
        <v>182</v>
      </c>
      <c r="R48" s="20" t="s">
        <v>182</v>
      </c>
      <c r="S48" s="18" t="s">
        <v>182</v>
      </c>
      <c r="T48" s="20" t="s">
        <v>182</v>
      </c>
      <c r="U48" s="18" t="n">
        <v>454.81271711</v>
      </c>
      <c r="V48" s="20" t="n">
        <v>21.64901345</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(1257.0/B50*100)</f>
        <v/>
      </c>
      <c r="D50" s="19" t="n">
        <v>10538</v>
      </c>
      <c r="E50" s="18" t="n">
        <v>350.58053246</v>
      </c>
      <c r="F50" s="20" t="n">
        <v>4.49814934</v>
      </c>
      <c r="G50" s="18" t="n">
        <v>358.36100422</v>
      </c>
      <c r="H50" s="20" t="n">
        <v>4.49358187</v>
      </c>
      <c r="I50" s="18" t="n">
        <v>398.87166348</v>
      </c>
      <c r="J50" s="20" t="n">
        <v>2.29796177</v>
      </c>
      <c r="K50" s="18" t="n">
        <v>419.89803758</v>
      </c>
      <c r="L50" s="20" t="n">
        <v>3.91640635</v>
      </c>
      <c r="M50" s="18" t="n">
        <v>309.38214635</v>
      </c>
      <c r="N50" s="20" t="n">
        <v>11.65830352</v>
      </c>
      <c r="O50" s="18" t="s">
        <v>182</v>
      </c>
      <c r="P50" s="20" t="s">
        <v>182</v>
      </c>
      <c r="Q50" s="18" t="s">
        <v>182</v>
      </c>
      <c r="R50" s="20" t="s">
        <v>182</v>
      </c>
      <c r="S50" s="18" t="s">
        <v>182</v>
      </c>
      <c r="T50" s="20" t="s">
        <v>182</v>
      </c>
      <c r="U50" s="18" t="n">
        <v>368.11881548</v>
      </c>
      <c r="V50" s="20" t="n">
        <v>7.61533038</v>
      </c>
    </row>
    <row r="51" spans="1:22">
      <c r="A51" s="15" t="s">
        <v>226</v>
      </c>
      <c r="B51" s="17" t="n">
        <v>6866</v>
      </c>
      <c r="C51" s="18">
        <f>(116.0/B51*100)</f>
        <v/>
      </c>
      <c r="D51" s="19" t="n">
        <v>6750</v>
      </c>
      <c r="E51" s="18" t="n">
        <v>365.62557003</v>
      </c>
      <c r="F51" s="20" t="n">
        <v>6.39030018</v>
      </c>
      <c r="G51" s="18" t="n">
        <v>379.76369527</v>
      </c>
      <c r="H51" s="20" t="n">
        <v>5.30971081</v>
      </c>
      <c r="I51" s="18" t="n">
        <v>405.82603541</v>
      </c>
      <c r="J51" s="20" t="n">
        <v>3.02244332</v>
      </c>
      <c r="K51" s="18" t="n">
        <v>419.52132732</v>
      </c>
      <c r="L51" s="20" t="n">
        <v>3.73993935</v>
      </c>
      <c r="M51" s="18" t="n">
        <v>338.45012167</v>
      </c>
      <c r="N51" s="20" t="n">
        <v>17.18682088</v>
      </c>
      <c r="O51" s="18" t="s">
        <v>182</v>
      </c>
      <c r="P51" s="20" t="s">
        <v>182</v>
      </c>
      <c r="Q51" s="18" t="n">
        <v>380.5422133</v>
      </c>
      <c r="R51" s="20" t="n">
        <v>4.31283207</v>
      </c>
      <c r="S51" s="18" t="s">
        <v>182</v>
      </c>
      <c r="T51" s="20" t="s">
        <v>182</v>
      </c>
      <c r="U51" s="18" t="n">
        <v>379.68316732</v>
      </c>
      <c r="V51" s="20" t="n">
        <v>5.09362093</v>
      </c>
    </row>
    <row r="52" spans="1:22">
      <c r="A52" s="15" t="s">
        <v>227</v>
      </c>
      <c r="B52" s="17" t="n">
        <v>5809</v>
      </c>
      <c r="C52" s="18">
        <f>(129.0/B52*100)</f>
        <v/>
      </c>
      <c r="D52" s="19" t="n">
        <v>5680</v>
      </c>
      <c r="E52" s="18" t="n">
        <v>386.32493201</v>
      </c>
      <c r="F52" s="20" t="n">
        <v>8.14289885</v>
      </c>
      <c r="G52" s="18" t="n">
        <v>425.20889872</v>
      </c>
      <c r="H52" s="20" t="n">
        <v>6.64723312</v>
      </c>
      <c r="I52" s="18" t="n">
        <v>457.00539449</v>
      </c>
      <c r="J52" s="20" t="n">
        <v>3.20852273</v>
      </c>
      <c r="K52" s="18" t="n">
        <v>488.71576249</v>
      </c>
      <c r="L52" s="20" t="n">
        <v>3.21251233</v>
      </c>
      <c r="M52" s="18" t="n">
        <v>376.4202098</v>
      </c>
      <c r="N52" s="20" t="n">
        <v>22.91895151</v>
      </c>
      <c r="O52" s="18" t="s">
        <v>182</v>
      </c>
      <c r="P52" s="20" t="s">
        <v>182</v>
      </c>
      <c r="Q52" s="18" t="s">
        <v>182</v>
      </c>
      <c r="R52" s="20" t="s">
        <v>182</v>
      </c>
      <c r="S52" s="18" t="s">
        <v>182</v>
      </c>
      <c r="T52" s="20" t="s">
        <v>182</v>
      </c>
      <c r="U52" s="18" t="n">
        <v>389.91886593</v>
      </c>
      <c r="V52" s="20" t="n">
        <v>6.88757225</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(544.0/B54*100)</f>
        <v/>
      </c>
      <c r="D54" s="19" t="n">
        <v>4196</v>
      </c>
      <c r="E54" s="18" t="n">
        <v>300.01639424</v>
      </c>
      <c r="F54" s="20" t="n">
        <v>5.72529815</v>
      </c>
      <c r="G54" s="18" t="n">
        <v>307.51884615</v>
      </c>
      <c r="H54" s="20" t="n">
        <v>5.43571587</v>
      </c>
      <c r="I54" s="18" t="n">
        <v>336.34610375</v>
      </c>
      <c r="J54" s="20" t="n">
        <v>3.38111276</v>
      </c>
      <c r="K54" s="18" t="n">
        <v>359.66227533</v>
      </c>
      <c r="L54" s="20" t="n">
        <v>3.84672711</v>
      </c>
      <c r="M54" s="18" t="n">
        <v>287.6604697</v>
      </c>
      <c r="N54" s="20" t="n">
        <v>9.120625710000001</v>
      </c>
      <c r="O54" s="18" t="s">
        <v>182</v>
      </c>
      <c r="P54" s="20" t="s">
        <v>182</v>
      </c>
      <c r="Q54" s="18" t="s">
        <v>182</v>
      </c>
      <c r="R54" s="20" t="s">
        <v>182</v>
      </c>
      <c r="S54" s="18" t="s">
        <v>182</v>
      </c>
      <c r="T54" s="20" t="s">
        <v>182</v>
      </c>
      <c r="U54" s="18" t="n">
        <v>295.308797</v>
      </c>
      <c r="V54" s="20" t="n">
        <v>5.25251342</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492.70044393</v>
      </c>
      <c r="F56" s="20" t="n">
        <v>10.74876224</v>
      </c>
      <c r="G56" s="18" t="n">
        <v>517.46890301</v>
      </c>
      <c r="H56" s="20" t="n">
        <v>6.92658424</v>
      </c>
      <c r="I56" s="18" t="n">
        <v>551.69266987</v>
      </c>
      <c r="J56" s="20" t="n">
        <v>3.05753969</v>
      </c>
      <c r="K56" s="18" t="n">
        <v>554.70869136</v>
      </c>
      <c r="L56" s="20" t="n">
        <v>4.45118982</v>
      </c>
      <c r="M56" s="18" t="n">
        <v>469.66514609</v>
      </c>
      <c r="N56" s="20" t="n">
        <v>16.61451933</v>
      </c>
      <c r="O56" s="18" t="s">
        <v>182</v>
      </c>
      <c r="P56" s="20" t="s">
        <v>182</v>
      </c>
      <c r="Q56" s="18" t="s">
        <v>182</v>
      </c>
      <c r="R56" s="20" t="s">
        <v>182</v>
      </c>
      <c r="S56" s="18" t="s">
        <v>182</v>
      </c>
      <c r="T56" s="20" t="s">
        <v>182</v>
      </c>
      <c r="U56" s="18" t="n">
        <v>477.42658876</v>
      </c>
      <c r="V56" s="20" t="n">
        <v>17.21949434</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(280.0/B61*100)</f>
        <v/>
      </c>
      <c r="D61" s="19" t="n">
        <v>6245</v>
      </c>
      <c r="E61" s="18" t="n">
        <v>434.51659246</v>
      </c>
      <c r="F61" s="20" t="n">
        <v>4.34448016</v>
      </c>
      <c r="G61" s="18" t="n">
        <v>442.32955315</v>
      </c>
      <c r="H61" s="20" t="n">
        <v>3.83224102</v>
      </c>
      <c r="I61" s="18" t="n">
        <v>469.87836721</v>
      </c>
      <c r="J61" s="20" t="n">
        <v>2.92112306</v>
      </c>
      <c r="K61" s="18" t="n">
        <v>520.04439138</v>
      </c>
      <c r="L61" s="20" t="n">
        <v>3.1040325</v>
      </c>
      <c r="M61" s="18" t="n">
        <v>412.79041495</v>
      </c>
      <c r="N61" s="20" t="n">
        <v>15.55189954</v>
      </c>
      <c r="O61" s="18" t="s">
        <v>182</v>
      </c>
      <c r="P61" s="20" t="s">
        <v>182</v>
      </c>
      <c r="Q61" s="18" t="s">
        <v>182</v>
      </c>
      <c r="R61" s="20" t="s">
        <v>182</v>
      </c>
      <c r="S61" s="18" t="s">
        <v>182</v>
      </c>
      <c r="T61" s="20" t="s">
        <v>182</v>
      </c>
      <c r="U61" s="18" t="n">
        <v>413.28850602</v>
      </c>
      <c r="V61" s="20" t="n">
        <v>8.14848031</v>
      </c>
    </row>
    <row r="62" spans="1:22">
      <c r="A62" s="15" t="s">
        <v>237</v>
      </c>
      <c r="B62" s="17" t="n">
        <v>4476</v>
      </c>
      <c r="C62" s="18">
        <f>(5.0/B62*100)</f>
        <v/>
      </c>
      <c r="D62" s="19" t="n">
        <v>4471</v>
      </c>
      <c r="E62" s="18" t="n">
        <v>492.06851377</v>
      </c>
      <c r="F62" s="20" t="n">
        <v>12.62785655</v>
      </c>
      <c r="G62" s="18" t="n">
        <v>508.69590614</v>
      </c>
      <c r="H62" s="20" t="n">
        <v>5.19362256</v>
      </c>
      <c r="I62" s="18" t="n">
        <v>546.65763495</v>
      </c>
      <c r="J62" s="20" t="n">
        <v>1.5275827</v>
      </c>
      <c r="K62" s="18" t="n">
        <v>551.2120914</v>
      </c>
      <c r="L62" s="20" t="n">
        <v>2.55695767</v>
      </c>
      <c r="M62" s="18" t="n">
        <v>492.5715519</v>
      </c>
      <c r="N62" s="20" t="n">
        <v>17.55575261</v>
      </c>
      <c r="O62" s="18" t="s">
        <v>182</v>
      </c>
      <c r="P62" s="20" t="s">
        <v>182</v>
      </c>
      <c r="Q62" s="18" t="s">
        <v>182</v>
      </c>
      <c r="R62" s="20" t="s">
        <v>182</v>
      </c>
      <c r="S62" s="18" t="s">
        <v>182</v>
      </c>
      <c r="T62" s="20" t="s">
        <v>182</v>
      </c>
      <c r="U62" s="18" t="n">
        <v>494.46756997</v>
      </c>
      <c r="V62" s="20" t="n">
        <v>20.09783783</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(768.0/B67*100)</f>
        <v/>
      </c>
      <c r="D67" s="19" t="n">
        <v>6203</v>
      </c>
      <c r="E67" s="18" t="n">
        <v>344.38475291</v>
      </c>
      <c r="F67" s="20" t="n">
        <v>5.39115185</v>
      </c>
      <c r="G67" s="18" t="n">
        <v>373.07363007</v>
      </c>
      <c r="H67" s="20" t="n">
        <v>5.08391196</v>
      </c>
      <c r="I67" s="18" t="n">
        <v>402.10788207</v>
      </c>
      <c r="J67" s="20" t="n">
        <v>2.71859146</v>
      </c>
      <c r="K67" s="18" t="n">
        <v>421.40605046</v>
      </c>
      <c r="L67" s="20" t="n">
        <v>5.05140483</v>
      </c>
      <c r="M67" s="18" t="n">
        <v>303.84785217</v>
      </c>
      <c r="N67" s="20" t="n">
        <v>8.663461910000001</v>
      </c>
      <c r="O67" s="18" t="s">
        <v>182</v>
      </c>
      <c r="P67" s="20" t="s">
        <v>182</v>
      </c>
      <c r="Q67" s="18" t="s">
        <v>182</v>
      </c>
      <c r="R67" s="20" t="s">
        <v>182</v>
      </c>
      <c r="S67" s="18" t="s">
        <v>182</v>
      </c>
      <c r="T67" s="20" t="s">
        <v>182</v>
      </c>
      <c r="U67" s="18" t="n">
        <v>338.96588373</v>
      </c>
      <c r="V67" s="20" t="n">
        <v>5.98138355</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457.99633828</v>
      </c>
      <c r="F70" s="20" t="n">
        <v>9.623049780000001</v>
      </c>
      <c r="G70" s="18" t="n">
        <v>465.744777</v>
      </c>
      <c r="H70" s="20" t="n">
        <v>6.59774633</v>
      </c>
      <c r="I70" s="18" t="n">
        <v>500.24627929</v>
      </c>
      <c r="J70" s="20" t="n">
        <v>2.96718645</v>
      </c>
      <c r="K70" s="18" t="n">
        <v>511.8885718</v>
      </c>
      <c r="L70" s="20" t="n">
        <v>3.86863919</v>
      </c>
      <c r="M70" s="18" t="n">
        <v>454.95534387</v>
      </c>
      <c r="N70" s="20" t="n">
        <v>16.73197951</v>
      </c>
      <c r="O70" s="18" t="s">
        <v>182</v>
      </c>
      <c r="P70" s="20" t="s">
        <v>182</v>
      </c>
      <c r="Q70" s="18" t="s">
        <v>182</v>
      </c>
      <c r="R70" s="20" t="s">
        <v>182</v>
      </c>
      <c r="S70" s="18" t="s">
        <v>182</v>
      </c>
      <c r="T70" s="20" t="s">
        <v>182</v>
      </c>
      <c r="U70" s="18" t="n">
        <v>441.00916845</v>
      </c>
      <c r="V70" s="20" t="n">
        <v>8.577919290000001</v>
      </c>
    </row>
    <row r="71" spans="1:22">
      <c r="A71" s="15" t="s">
        <v>246</v>
      </c>
      <c r="B71" s="17" t="n">
        <v>6115</v>
      </c>
      <c r="C71" s="18">
        <f>(126.0/B71*100)</f>
        <v/>
      </c>
      <c r="D71" s="19" t="n">
        <v>5989</v>
      </c>
      <c r="E71" s="18" t="n">
        <v>485.72326973</v>
      </c>
      <c r="F71" s="20" t="n">
        <v>11.10339329</v>
      </c>
      <c r="G71" s="18" t="n">
        <v>521.55210117</v>
      </c>
      <c r="H71" s="20" t="n">
        <v>8.08910429</v>
      </c>
      <c r="I71" s="18" t="n">
        <v>559.40730949</v>
      </c>
      <c r="J71" s="20" t="n">
        <v>1.90373793</v>
      </c>
      <c r="K71" s="18" t="n">
        <v>578.62561185</v>
      </c>
      <c r="L71" s="20" t="n">
        <v>2.51333773</v>
      </c>
      <c r="M71" s="18" t="n">
        <v>478.19921099</v>
      </c>
      <c r="N71" s="20" t="n">
        <v>17.49214051</v>
      </c>
      <c r="O71" s="18" t="s">
        <v>182</v>
      </c>
      <c r="P71" s="20" t="s">
        <v>182</v>
      </c>
      <c r="Q71" s="18" t="s">
        <v>182</v>
      </c>
      <c r="R71" s="20" t="s">
        <v>182</v>
      </c>
      <c r="S71" s="18" t="s">
        <v>182</v>
      </c>
      <c r="T71" s="20" t="s">
        <v>182</v>
      </c>
      <c r="U71" s="18" t="n">
        <v>543.82995398</v>
      </c>
      <c r="V71" s="20" t="n">
        <v>11.85980834</v>
      </c>
    </row>
    <row r="72" spans="1:22">
      <c r="A72" s="15" t="s">
        <v>247</v>
      </c>
      <c r="B72" s="17" t="n">
        <v>7708</v>
      </c>
      <c r="C72" s="18">
        <f>(9.0/B72*100)</f>
        <v/>
      </c>
      <c r="D72" s="19" t="n">
        <v>7699</v>
      </c>
      <c r="E72" s="18" t="n">
        <v>475.56100503</v>
      </c>
      <c r="F72" s="20" t="n">
        <v>10.43641942</v>
      </c>
      <c r="G72" s="18" t="n">
        <v>525.56400661</v>
      </c>
      <c r="H72" s="20" t="n">
        <v>5.57337676</v>
      </c>
      <c r="I72" s="18" t="n">
        <v>540.81455791</v>
      </c>
      <c r="J72" s="20" t="n">
        <v>2.93730882</v>
      </c>
      <c r="K72" s="18" t="n">
        <v>562.47802458</v>
      </c>
      <c r="L72" s="20" t="n">
        <v>4.18632579</v>
      </c>
      <c r="M72" s="18" t="n">
        <v>397.26229727</v>
      </c>
      <c r="N72" s="20" t="n">
        <v>19.0006931</v>
      </c>
      <c r="O72" s="18" t="s">
        <v>182</v>
      </c>
      <c r="P72" s="20" t="s">
        <v>182</v>
      </c>
      <c r="Q72" s="18" t="s">
        <v>182</v>
      </c>
      <c r="R72" s="20" t="s">
        <v>182</v>
      </c>
      <c r="S72" s="18" t="s">
        <v>182</v>
      </c>
      <c r="T72" s="20" t="s">
        <v>182</v>
      </c>
      <c r="U72" s="18" t="n">
        <v>462.35250771</v>
      </c>
      <c r="V72" s="20" t="n">
        <v>23.80787173</v>
      </c>
    </row>
    <row r="73" spans="1:22">
      <c r="A73" s="15" t="s">
        <v>248</v>
      </c>
      <c r="B73" s="17" t="n">
        <v>8249</v>
      </c>
      <c r="C73" s="18">
        <f>(270.0/B73*100)</f>
        <v/>
      </c>
      <c r="D73" s="19" t="n">
        <v>7979</v>
      </c>
      <c r="E73" s="18" t="n">
        <v>393.45889738</v>
      </c>
      <c r="F73" s="20" t="n">
        <v>5.90560261</v>
      </c>
      <c r="G73" s="18" t="n">
        <v>400.87950701</v>
      </c>
      <c r="H73" s="20" t="n">
        <v>3.64337283</v>
      </c>
      <c r="I73" s="18" t="n">
        <v>417.8559224</v>
      </c>
      <c r="J73" s="20" t="n">
        <v>2.99487839</v>
      </c>
      <c r="K73" s="18" t="n">
        <v>449.92236012</v>
      </c>
      <c r="L73" s="20" t="n">
        <v>6.43329973</v>
      </c>
      <c r="M73" s="18" t="n">
        <v>373.56292305</v>
      </c>
      <c r="N73" s="20" t="n">
        <v>8.33863586</v>
      </c>
      <c r="O73" s="18" t="s">
        <v>182</v>
      </c>
      <c r="P73" s="20" t="s">
        <v>182</v>
      </c>
      <c r="Q73" s="18" t="s">
        <v>182</v>
      </c>
      <c r="R73" s="20" t="s">
        <v>182</v>
      </c>
      <c r="S73" s="18" t="s">
        <v>182</v>
      </c>
      <c r="T73" s="20" t="s">
        <v>182</v>
      </c>
      <c r="U73" s="18" t="n">
        <v>370.75991845</v>
      </c>
      <c r="V73" s="20" t="n">
        <v>12.16281943</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(334.0/B77*100)</f>
        <v/>
      </c>
      <c r="D77" s="19" t="n">
        <v>5728</v>
      </c>
      <c r="E77" s="18" t="n">
        <v>380.49883887</v>
      </c>
      <c r="F77" s="20" t="n">
        <v>6.42421138</v>
      </c>
      <c r="G77" s="18" t="n">
        <v>400.51360447</v>
      </c>
      <c r="H77" s="20" t="n">
        <v>6.36213603</v>
      </c>
      <c r="I77" s="18" t="n">
        <v>433.11790017</v>
      </c>
      <c r="J77" s="20" t="n">
        <v>2.85639813</v>
      </c>
      <c r="K77" s="18" t="n">
        <v>447.86166818</v>
      </c>
      <c r="L77" s="20" t="n">
        <v>4.69462715</v>
      </c>
      <c r="M77" s="18" t="n">
        <v>351.09429102</v>
      </c>
      <c r="N77" s="20" t="n">
        <v>14.79109672</v>
      </c>
      <c r="O77" s="18" t="s">
        <v>182</v>
      </c>
      <c r="P77" s="20" t="s">
        <v>182</v>
      </c>
      <c r="Q77" s="18" t="s">
        <v>182</v>
      </c>
      <c r="R77" s="20" t="s">
        <v>182</v>
      </c>
      <c r="S77" s="18" t="s">
        <v>182</v>
      </c>
      <c r="T77" s="20" t="s">
        <v>182</v>
      </c>
      <c r="U77" s="18" t="n">
        <v>373.17402777</v>
      </c>
      <c r="V77" s="20" t="n">
        <v>3.95430933</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362</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450.40537803</v>
      </c>
      <c r="F7" s="20" t="n">
        <v>7.38030006</v>
      </c>
      <c r="G7" s="18" t="n">
        <v>496.49031141</v>
      </c>
      <c r="H7" s="20" t="n">
        <v>3.57188288</v>
      </c>
      <c r="I7" s="18" t="n">
        <v>500.51787222</v>
      </c>
      <c r="J7" s="20" t="n">
        <v>1.99082591</v>
      </c>
      <c r="K7" s="18" t="n">
        <v>509.39749878</v>
      </c>
      <c r="L7" s="20" t="n">
        <v>3.67309784</v>
      </c>
      <c r="M7" s="18" t="n">
        <v>388.11866311</v>
      </c>
      <c r="N7" s="20" t="n">
        <v>15.08149247</v>
      </c>
      <c r="O7" s="18" t="s">
        <v>182</v>
      </c>
      <c r="P7" s="20" t="s">
        <v>182</v>
      </c>
      <c r="Q7" s="18" t="s">
        <v>182</v>
      </c>
      <c r="R7" s="20" t="s">
        <v>182</v>
      </c>
      <c r="S7" s="18" t="s">
        <v>182</v>
      </c>
      <c r="T7" s="20" t="s">
        <v>182</v>
      </c>
      <c r="U7" s="18" t="n">
        <v>463.02590199</v>
      </c>
      <c r="V7" s="20" t="n">
        <v>4.5259439</v>
      </c>
    </row>
    <row r="8" spans="1:22">
      <c r="A8" s="15" t="s">
        <v>183</v>
      </c>
      <c r="B8" s="17" t="n">
        <v>7007</v>
      </c>
      <c r="C8" s="18">
        <f>(253.0/B8*100)</f>
        <v/>
      </c>
      <c r="D8" s="19" t="n">
        <v>6754</v>
      </c>
      <c r="E8" s="18" t="n">
        <v>472.10357002</v>
      </c>
      <c r="F8" s="20" t="n">
        <v>5.5260048</v>
      </c>
      <c r="G8" s="18" t="n">
        <v>495.04709297</v>
      </c>
      <c r="H8" s="20" t="n">
        <v>4.55730069</v>
      </c>
      <c r="I8" s="18" t="n">
        <v>509.78820402</v>
      </c>
      <c r="J8" s="20" t="n">
        <v>3.41308765</v>
      </c>
      <c r="K8" s="18" t="n">
        <v>509.92586268</v>
      </c>
      <c r="L8" s="20" t="n">
        <v>4.20615968</v>
      </c>
      <c r="M8" s="18" t="n">
        <v>431.33135579</v>
      </c>
      <c r="N8" s="20" t="n">
        <v>28.63360248</v>
      </c>
      <c r="O8" s="18" t="s">
        <v>182</v>
      </c>
      <c r="P8" s="20" t="s">
        <v>182</v>
      </c>
      <c r="Q8" s="18" t="n">
        <v>301.63126691</v>
      </c>
      <c r="R8" s="20" t="n">
        <v>25.14921031</v>
      </c>
      <c r="S8" s="18" t="s">
        <v>182</v>
      </c>
      <c r="T8" s="20" t="s">
        <v>182</v>
      </c>
      <c r="U8" s="18" t="n">
        <v>428.62571876</v>
      </c>
      <c r="V8" s="20" t="n">
        <v>7.35286782</v>
      </c>
    </row>
    <row r="9" spans="1:22">
      <c r="A9" s="15" t="s">
        <v>184</v>
      </c>
      <c r="B9" s="17" t="n">
        <v>9651</v>
      </c>
      <c r="C9" s="18">
        <f>(652.0/B9*100)</f>
        <v/>
      </c>
      <c r="D9" s="19" t="n">
        <v>8999</v>
      </c>
      <c r="E9" s="18" t="n">
        <v>488.51904099</v>
      </c>
      <c r="F9" s="20" t="n">
        <v>6.11328128</v>
      </c>
      <c r="G9" s="18" t="n">
        <v>522.72260994</v>
      </c>
      <c r="H9" s="20" t="n">
        <v>3.20914784</v>
      </c>
      <c r="I9" s="18" t="n">
        <v>524.7948830399999</v>
      </c>
      <c r="J9" s="20" t="n">
        <v>2.59556648</v>
      </c>
      <c r="K9" s="18" t="n">
        <v>510.74824027</v>
      </c>
      <c r="L9" s="20" t="n">
        <v>3.23651232</v>
      </c>
      <c r="M9" s="18" t="n">
        <v>434.12804464</v>
      </c>
      <c r="N9" s="20" t="n">
        <v>42.04427122</v>
      </c>
      <c r="O9" s="18" t="s">
        <v>182</v>
      </c>
      <c r="P9" s="20" t="s">
        <v>182</v>
      </c>
      <c r="Q9" s="18" t="n">
        <v>357.98454354</v>
      </c>
      <c r="R9" s="20" t="n">
        <v>11.51846445</v>
      </c>
      <c r="S9" s="18" t="s">
        <v>182</v>
      </c>
      <c r="T9" s="20" t="s">
        <v>182</v>
      </c>
      <c r="U9" s="18" t="n">
        <v>434.73027736</v>
      </c>
      <c r="V9" s="20" t="n">
        <v>5.2429861</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(171.0/B11*100)</f>
        <v/>
      </c>
      <c r="D11" s="19" t="n">
        <v>6882</v>
      </c>
      <c r="E11" s="18" t="n">
        <v>395.05387767</v>
      </c>
      <c r="F11" s="20" t="n">
        <v>7.31248285</v>
      </c>
      <c r="G11" s="18" t="n">
        <v>415.6770582</v>
      </c>
      <c r="H11" s="20" t="n">
        <v>3.86233939</v>
      </c>
      <c r="I11" s="18" t="n">
        <v>430.2287971</v>
      </c>
      <c r="J11" s="20" t="n">
        <v>3.05632679</v>
      </c>
      <c r="K11" s="18" t="n">
        <v>441.06742956</v>
      </c>
      <c r="L11" s="20" t="n">
        <v>4.14957031</v>
      </c>
      <c r="M11" s="18" t="n">
        <v>327.62067624</v>
      </c>
      <c r="N11" s="20" t="n">
        <v>23.85874784</v>
      </c>
      <c r="O11" s="18" t="s">
        <v>182</v>
      </c>
      <c r="P11" s="20" t="s">
        <v>182</v>
      </c>
      <c r="Q11" s="18" t="s">
        <v>182</v>
      </c>
      <c r="R11" s="20" t="s">
        <v>182</v>
      </c>
      <c r="S11" s="18" t="s">
        <v>182</v>
      </c>
      <c r="T11" s="20" t="s">
        <v>182</v>
      </c>
      <c r="U11" s="18" t="n">
        <v>388.56020694</v>
      </c>
      <c r="V11" s="20" t="n">
        <v>6.14529973</v>
      </c>
    </row>
    <row r="12" spans="1:22">
      <c r="A12" s="15" t="s">
        <v>187</v>
      </c>
      <c r="B12" s="17" t="n">
        <v>6894</v>
      </c>
      <c r="C12" s="18">
        <f>(128.0/B12*100)</f>
        <v/>
      </c>
      <c r="D12" s="19" t="n">
        <v>6766</v>
      </c>
      <c r="E12" s="18" t="n">
        <v>468.2788749</v>
      </c>
      <c r="F12" s="20" t="n">
        <v>6.10599184</v>
      </c>
      <c r="G12" s="18" t="n">
        <v>502.23549913</v>
      </c>
      <c r="H12" s="20" t="n">
        <v>3.20102467</v>
      </c>
      <c r="I12" s="18" t="n">
        <v>502.81795352</v>
      </c>
      <c r="J12" s="20" t="n">
        <v>2.69920108</v>
      </c>
      <c r="K12" s="18" t="n">
        <v>507.80703775</v>
      </c>
      <c r="L12" s="20" t="n">
        <v>3.86326824</v>
      </c>
      <c r="M12" s="18" t="n">
        <v>428.30653466</v>
      </c>
      <c r="N12" s="20" t="n">
        <v>25.45177241</v>
      </c>
      <c r="O12" s="18" t="s">
        <v>182</v>
      </c>
      <c r="P12" s="20" t="s">
        <v>182</v>
      </c>
      <c r="Q12" s="18" t="n">
        <v>340.98506961</v>
      </c>
      <c r="R12" s="20" t="n">
        <v>12.52444664</v>
      </c>
      <c r="S12" s="18" t="s">
        <v>182</v>
      </c>
      <c r="T12" s="20" t="s">
        <v>182</v>
      </c>
      <c r="U12" s="18" t="n">
        <v>420.61386939</v>
      </c>
      <c r="V12" s="20" t="n">
        <v>6.16387145</v>
      </c>
    </row>
    <row r="13" spans="1:22">
      <c r="A13" s="15" t="s">
        <v>188</v>
      </c>
      <c r="B13" s="17" t="n">
        <v>7161</v>
      </c>
      <c r="C13" s="18">
        <f>(368.0/B13*100)</f>
        <v/>
      </c>
      <c r="D13" s="19" t="n">
        <v>6793</v>
      </c>
      <c r="E13" s="18" t="n">
        <v>486.25466149</v>
      </c>
      <c r="F13" s="20" t="n">
        <v>8.82390328</v>
      </c>
      <c r="G13" s="18" t="n">
        <v>513.51358401</v>
      </c>
      <c r="H13" s="20" t="n">
        <v>3.95603214</v>
      </c>
      <c r="I13" s="18" t="n">
        <v>522.0931189</v>
      </c>
      <c r="J13" s="20" t="n">
        <v>2.51512402</v>
      </c>
      <c r="K13" s="18" t="n">
        <v>525.15344865</v>
      </c>
      <c r="L13" s="20" t="n">
        <v>3.00918022</v>
      </c>
      <c r="M13" s="18" t="n">
        <v>403.46505939</v>
      </c>
      <c r="N13" s="20" t="n">
        <v>16.7949963</v>
      </c>
      <c r="O13" s="18" t="s">
        <v>182</v>
      </c>
      <c r="P13" s="20" t="s">
        <v>182</v>
      </c>
      <c r="Q13" s="18" t="n">
        <v>447.51533769</v>
      </c>
      <c r="R13" s="20" t="n">
        <v>5.97365007</v>
      </c>
      <c r="S13" s="18" t="s">
        <v>182</v>
      </c>
      <c r="T13" s="20" t="s">
        <v>182</v>
      </c>
      <c r="U13" s="18" t="n">
        <v>438.71755861</v>
      </c>
      <c r="V13" s="20" t="n">
        <v>6.00854354</v>
      </c>
    </row>
    <row r="14" spans="1:22">
      <c r="A14" s="15" t="s">
        <v>189</v>
      </c>
      <c r="B14" s="17" t="n">
        <v>5587</v>
      </c>
      <c r="C14" s="18">
        <f>(208.0/B14*100)</f>
        <v/>
      </c>
      <c r="D14" s="19" t="n">
        <v>5379</v>
      </c>
      <c r="E14" s="18" t="n">
        <v>487.95365972</v>
      </c>
      <c r="F14" s="20" t="n">
        <v>7.31950527</v>
      </c>
      <c r="G14" s="18" t="n">
        <v>513.2511305</v>
      </c>
      <c r="H14" s="20" t="n">
        <v>3.17968755</v>
      </c>
      <c r="I14" s="18" t="n">
        <v>526.68435156</v>
      </c>
      <c r="J14" s="20" t="n">
        <v>2.57544194</v>
      </c>
      <c r="K14" s="18" t="n">
        <v>525.18752567</v>
      </c>
      <c r="L14" s="20" t="n">
        <v>3.88812862</v>
      </c>
      <c r="M14" s="18" t="n">
        <v>422.7798821</v>
      </c>
      <c r="N14" s="20" t="n">
        <v>14.90176457</v>
      </c>
      <c r="O14" s="18" t="s">
        <v>182</v>
      </c>
      <c r="P14" s="20" t="s">
        <v>182</v>
      </c>
      <c r="Q14" s="18" t="s">
        <v>182</v>
      </c>
      <c r="R14" s="20" t="s">
        <v>182</v>
      </c>
      <c r="S14" s="18" t="s">
        <v>182</v>
      </c>
      <c r="T14" s="20" t="s">
        <v>182</v>
      </c>
      <c r="U14" s="18" t="n">
        <v>467.31642835</v>
      </c>
      <c r="V14" s="20" t="n">
        <v>7.54262981</v>
      </c>
    </row>
    <row r="15" spans="1:22">
      <c r="A15" s="15" t="s">
        <v>190</v>
      </c>
      <c r="B15" s="17" t="n">
        <v>5882</v>
      </c>
      <c r="C15" s="18">
        <f>(193.0/B15*100)</f>
        <v/>
      </c>
      <c r="D15" s="19" t="n">
        <v>5689</v>
      </c>
      <c r="E15" s="18" t="n">
        <v>484.52210402</v>
      </c>
      <c r="F15" s="20" t="n">
        <v>5.60282672</v>
      </c>
      <c r="G15" s="18" t="n">
        <v>509.0023219</v>
      </c>
      <c r="H15" s="20" t="n">
        <v>3.63778009</v>
      </c>
      <c r="I15" s="18" t="n">
        <v>519.70875553</v>
      </c>
      <c r="J15" s="20" t="n">
        <v>2.21206868</v>
      </c>
      <c r="K15" s="18" t="n">
        <v>525.26595593</v>
      </c>
      <c r="L15" s="20" t="n">
        <v>4.07773382</v>
      </c>
      <c r="M15" s="18" t="n">
        <v>390.64671061</v>
      </c>
      <c r="N15" s="20" t="n">
        <v>25.21597104</v>
      </c>
      <c r="O15" s="18" t="s">
        <v>182</v>
      </c>
      <c r="P15" s="20" t="s">
        <v>182</v>
      </c>
      <c r="Q15" s="18" t="n">
        <v>368.85220715</v>
      </c>
      <c r="R15" s="20" t="n">
        <v>14.5875493</v>
      </c>
      <c r="S15" s="18" t="s">
        <v>182</v>
      </c>
      <c r="T15" s="20" t="s">
        <v>182</v>
      </c>
      <c r="U15" s="18" t="n">
        <v>457.21038809</v>
      </c>
      <c r="V15" s="20" t="n">
        <v>7.43641402</v>
      </c>
    </row>
    <row r="16" spans="1:22">
      <c r="A16" s="15" t="s">
        <v>191</v>
      </c>
      <c r="B16" s="17" t="n">
        <v>6108</v>
      </c>
      <c r="C16" s="18">
        <f>(280.0/B16*100)</f>
        <v/>
      </c>
      <c r="D16" s="19" t="n">
        <v>5828</v>
      </c>
      <c r="E16" s="18" t="n">
        <v>464.53330952</v>
      </c>
      <c r="F16" s="20" t="n">
        <v>6.60501981</v>
      </c>
      <c r="G16" s="18" t="n">
        <v>503.43790253</v>
      </c>
      <c r="H16" s="20" t="n">
        <v>3.64980606</v>
      </c>
      <c r="I16" s="18" t="n">
        <v>511.85417318</v>
      </c>
      <c r="J16" s="20" t="n">
        <v>2.68714597</v>
      </c>
      <c r="K16" s="18" t="n">
        <v>500.93745813</v>
      </c>
      <c r="L16" s="20" t="n">
        <v>3.47251177</v>
      </c>
      <c r="M16" s="18" t="n">
        <v>357.17090442</v>
      </c>
      <c r="N16" s="20" t="n">
        <v>17.03892866</v>
      </c>
      <c r="O16" s="18" t="s">
        <v>182</v>
      </c>
      <c r="P16" s="20" t="s">
        <v>182</v>
      </c>
      <c r="Q16" s="18" t="s">
        <v>182</v>
      </c>
      <c r="R16" s="20" t="s">
        <v>182</v>
      </c>
      <c r="S16" s="18" t="s">
        <v>182</v>
      </c>
      <c r="T16" s="20" t="s">
        <v>182</v>
      </c>
      <c r="U16" s="18" t="n">
        <v>411.70170338</v>
      </c>
      <c r="V16" s="20" t="n">
        <v>6.17094845</v>
      </c>
    </row>
    <row r="17" spans="1:22">
      <c r="A17" s="15" t="s">
        <v>192</v>
      </c>
      <c r="B17" s="17" t="n">
        <v>6504</v>
      </c>
      <c r="C17" s="18">
        <f>(834.0/B17*100)</f>
        <v/>
      </c>
      <c r="D17" s="19" t="n">
        <v>5670</v>
      </c>
      <c r="E17" s="18" t="n">
        <v>493.64121193</v>
      </c>
      <c r="F17" s="20" t="n">
        <v>5.22870148</v>
      </c>
      <c r="G17" s="18" t="n">
        <v>512.75316233</v>
      </c>
      <c r="H17" s="20" t="n">
        <v>4.81064654</v>
      </c>
      <c r="I17" s="18" t="n">
        <v>519.85174074</v>
      </c>
      <c r="J17" s="20" t="n">
        <v>3.19441868</v>
      </c>
      <c r="K17" s="18" t="n">
        <v>520.58497531</v>
      </c>
      <c r="L17" s="20" t="n">
        <v>3.96543429</v>
      </c>
      <c r="M17" s="18" t="s">
        <v>182</v>
      </c>
      <c r="N17" s="20" t="s">
        <v>182</v>
      </c>
      <c r="O17" s="18" t="s">
        <v>182</v>
      </c>
      <c r="P17" s="20" t="s">
        <v>182</v>
      </c>
      <c r="Q17" s="18" t="n">
        <v>362.96139732</v>
      </c>
      <c r="R17" s="20" t="n">
        <v>12.64520278</v>
      </c>
      <c r="S17" s="18" t="s">
        <v>182</v>
      </c>
      <c r="T17" s="20" t="s">
        <v>182</v>
      </c>
      <c r="U17" s="18" t="n">
        <v>439.60361407</v>
      </c>
      <c r="V17" s="20" t="n">
        <v>6.75748856</v>
      </c>
    </row>
    <row r="18" spans="1:22">
      <c r="A18" s="15" t="s">
        <v>193</v>
      </c>
      <c r="B18" s="17" t="n">
        <v>5532</v>
      </c>
      <c r="C18" s="18">
        <f>(41.0/B18*100)</f>
        <v/>
      </c>
      <c r="D18" s="19" t="n">
        <v>5491</v>
      </c>
      <c r="E18" s="18" t="n">
        <v>419.67747311</v>
      </c>
      <c r="F18" s="20" t="n">
        <v>7.2569902</v>
      </c>
      <c r="G18" s="18" t="n">
        <v>450.59913917</v>
      </c>
      <c r="H18" s="20" t="n">
        <v>4.26526005</v>
      </c>
      <c r="I18" s="18" t="n">
        <v>464.54119692</v>
      </c>
      <c r="J18" s="20" t="n">
        <v>3.73982203</v>
      </c>
      <c r="K18" s="18" t="n">
        <v>467.71437608</v>
      </c>
      <c r="L18" s="20" t="n">
        <v>5.36084612</v>
      </c>
      <c r="M18" s="18" t="n">
        <v>358.73236946</v>
      </c>
      <c r="N18" s="20" t="n">
        <v>16.39771243</v>
      </c>
      <c r="O18" s="18" t="s">
        <v>182</v>
      </c>
      <c r="P18" s="20" t="s">
        <v>182</v>
      </c>
      <c r="Q18" s="18" t="s">
        <v>182</v>
      </c>
      <c r="R18" s="20" t="s">
        <v>182</v>
      </c>
      <c r="S18" s="18" t="s">
        <v>182</v>
      </c>
      <c r="T18" s="20" t="s">
        <v>182</v>
      </c>
      <c r="U18" s="18" t="n">
        <v>398.68429265</v>
      </c>
      <c r="V18" s="20" t="n">
        <v>7.66787875</v>
      </c>
    </row>
    <row r="19" spans="1:22">
      <c r="A19" s="15" t="s">
        <v>194</v>
      </c>
      <c r="B19" s="17" t="n">
        <v>5658</v>
      </c>
      <c r="C19" s="18">
        <f>(267.0/B19*100)</f>
        <v/>
      </c>
      <c r="D19" s="19" t="n">
        <v>5391</v>
      </c>
      <c r="E19" s="18" t="n">
        <v>430.49528011</v>
      </c>
      <c r="F19" s="20" t="n">
        <v>7.35339684</v>
      </c>
      <c r="G19" s="18" t="n">
        <v>470.06307047</v>
      </c>
      <c r="H19" s="20" t="n">
        <v>5.33467632</v>
      </c>
      <c r="I19" s="18" t="n">
        <v>486.88072841</v>
      </c>
      <c r="J19" s="20" t="n">
        <v>2.88153799</v>
      </c>
      <c r="K19" s="18" t="n">
        <v>494.61093858</v>
      </c>
      <c r="L19" s="20" t="n">
        <v>3.97502857</v>
      </c>
      <c r="M19" s="18" t="n">
        <v>385.76858232</v>
      </c>
      <c r="N19" s="20" t="n">
        <v>18.33358349</v>
      </c>
      <c r="O19" s="18" t="s">
        <v>182</v>
      </c>
      <c r="P19" s="20" t="s">
        <v>182</v>
      </c>
      <c r="Q19" s="18" t="s">
        <v>182</v>
      </c>
      <c r="R19" s="20" t="s">
        <v>182</v>
      </c>
      <c r="S19" s="18" t="s">
        <v>182</v>
      </c>
      <c r="T19" s="20" t="s">
        <v>182</v>
      </c>
      <c r="U19" s="18" t="n">
        <v>406.21654245</v>
      </c>
      <c r="V19" s="20" t="n">
        <v>7.2662446</v>
      </c>
    </row>
    <row r="20" spans="1:22">
      <c r="A20" s="15" t="s">
        <v>195</v>
      </c>
      <c r="B20" s="17" t="n">
        <v>3371</v>
      </c>
      <c r="C20" s="18">
        <f>(81.0/B20*100)</f>
        <v/>
      </c>
      <c r="D20" s="19" t="n">
        <v>3290</v>
      </c>
      <c r="E20" s="18" t="n">
        <v>462.66553655</v>
      </c>
      <c r="F20" s="20" t="n">
        <v>9.534331760000001</v>
      </c>
      <c r="G20" s="18" t="n">
        <v>495.04769819</v>
      </c>
      <c r="H20" s="20" t="n">
        <v>5.60564997</v>
      </c>
      <c r="I20" s="18" t="n">
        <v>491.73656725</v>
      </c>
      <c r="J20" s="20" t="n">
        <v>2.29029557</v>
      </c>
      <c r="K20" s="18" t="n">
        <v>499.8972777</v>
      </c>
      <c r="L20" s="20" t="n">
        <v>4.19608079</v>
      </c>
      <c r="M20" s="18" t="s">
        <v>182</v>
      </c>
      <c r="N20" s="20" t="s">
        <v>182</v>
      </c>
      <c r="O20" s="18" t="s">
        <v>182</v>
      </c>
      <c r="P20" s="20" t="s">
        <v>182</v>
      </c>
      <c r="Q20" s="18" t="s">
        <v>182</v>
      </c>
      <c r="R20" s="20" t="s">
        <v>182</v>
      </c>
      <c r="S20" s="18" t="s">
        <v>182</v>
      </c>
      <c r="T20" s="20" t="s">
        <v>182</v>
      </c>
      <c r="U20" s="18" t="n">
        <v>440.03899755</v>
      </c>
      <c r="V20" s="20" t="n">
        <v>7.84665747</v>
      </c>
    </row>
    <row r="21" spans="1:22">
      <c r="A21" s="15" t="s">
        <v>196</v>
      </c>
      <c r="B21" s="17" t="n">
        <v>5741</v>
      </c>
      <c r="C21" s="18">
        <f>(109.0/B21*100)</f>
        <v/>
      </c>
      <c r="D21" s="19" t="n">
        <v>5632</v>
      </c>
      <c r="E21" s="18" t="n">
        <v>456.27618475</v>
      </c>
      <c r="F21" s="20" t="n">
        <v>7.62778077</v>
      </c>
      <c r="G21" s="18" t="n">
        <v>498.25856678</v>
      </c>
      <c r="H21" s="20" t="n">
        <v>3.14212312</v>
      </c>
      <c r="I21" s="18" t="n">
        <v>506.52713779</v>
      </c>
      <c r="J21" s="20" t="n">
        <v>2.38547204</v>
      </c>
      <c r="K21" s="18" t="n">
        <v>512.23806036</v>
      </c>
      <c r="L21" s="20" t="n">
        <v>2.98537216</v>
      </c>
      <c r="M21" s="18" t="n">
        <v>424.8487347</v>
      </c>
      <c r="N21" s="20" t="n">
        <v>29.04056888</v>
      </c>
      <c r="O21" s="18" t="s">
        <v>182</v>
      </c>
      <c r="P21" s="20" t="s">
        <v>182</v>
      </c>
      <c r="Q21" s="18" t="s">
        <v>182</v>
      </c>
      <c r="R21" s="20" t="s">
        <v>182</v>
      </c>
      <c r="S21" s="18" t="s">
        <v>182</v>
      </c>
      <c r="T21" s="20" t="s">
        <v>182</v>
      </c>
      <c r="U21" s="18" t="n">
        <v>455.56803604</v>
      </c>
      <c r="V21" s="20" t="n">
        <v>7.77044592</v>
      </c>
    </row>
    <row r="22" spans="1:22">
      <c r="A22" s="15" t="s">
        <v>197</v>
      </c>
      <c r="B22" s="17" t="n">
        <v>6598</v>
      </c>
      <c r="C22" s="18">
        <f>(106.0/B22*100)</f>
        <v/>
      </c>
      <c r="D22" s="19" t="n">
        <v>6492</v>
      </c>
      <c r="E22" s="18" t="n">
        <v>436.7076581</v>
      </c>
      <c r="F22" s="20" t="n">
        <v>8.52155355</v>
      </c>
      <c r="G22" s="18" t="n">
        <v>479.3378893</v>
      </c>
      <c r="H22" s="20" t="n">
        <v>6.34789168</v>
      </c>
      <c r="I22" s="18" t="n">
        <v>486.03989981</v>
      </c>
      <c r="J22" s="20" t="n">
        <v>4.3793308</v>
      </c>
      <c r="K22" s="18" t="n">
        <v>491.0675158</v>
      </c>
      <c r="L22" s="20" t="n">
        <v>4.41564338</v>
      </c>
      <c r="M22" s="18" t="n">
        <v>353.48150344</v>
      </c>
      <c r="N22" s="20" t="n">
        <v>10.04320883</v>
      </c>
      <c r="O22" s="18" t="s">
        <v>182</v>
      </c>
      <c r="P22" s="20" t="s">
        <v>182</v>
      </c>
      <c r="Q22" s="18" t="n">
        <v>465.3184081</v>
      </c>
      <c r="R22" s="20" t="n">
        <v>9.52311205</v>
      </c>
      <c r="S22" s="18" t="s">
        <v>182</v>
      </c>
      <c r="T22" s="20" t="s">
        <v>182</v>
      </c>
      <c r="U22" s="18" t="n">
        <v>394.25893679</v>
      </c>
      <c r="V22" s="20" t="n">
        <v>7.75240903</v>
      </c>
    </row>
    <row r="23" spans="1:22">
      <c r="A23" s="15" t="s">
        <v>198</v>
      </c>
      <c r="B23" s="17" t="n">
        <v>11583</v>
      </c>
      <c r="C23" s="18">
        <f>(563.0/B23*100)</f>
        <v/>
      </c>
      <c r="D23" s="19" t="n">
        <v>11020</v>
      </c>
      <c r="E23" s="18" t="n">
        <v>454.48516791</v>
      </c>
      <c r="F23" s="20" t="n">
        <v>7.44012292</v>
      </c>
      <c r="G23" s="18" t="n">
        <v>492.69246231</v>
      </c>
      <c r="H23" s="20" t="n">
        <v>4.34005708</v>
      </c>
      <c r="I23" s="18" t="n">
        <v>499.31873791</v>
      </c>
      <c r="J23" s="20" t="n">
        <v>3.30717265</v>
      </c>
      <c r="K23" s="18" t="n">
        <v>497.90172887</v>
      </c>
      <c r="L23" s="20" t="n">
        <v>5.08596526</v>
      </c>
      <c r="M23" s="18" t="n">
        <v>458.71026959</v>
      </c>
      <c r="N23" s="20" t="n">
        <v>19.55759787</v>
      </c>
      <c r="O23" s="18" t="s">
        <v>182</v>
      </c>
      <c r="P23" s="20" t="s">
        <v>182</v>
      </c>
      <c r="Q23" s="18" t="s">
        <v>182</v>
      </c>
      <c r="R23" s="20" t="s">
        <v>182</v>
      </c>
      <c r="S23" s="18" t="s">
        <v>182</v>
      </c>
      <c r="T23" s="20" t="s">
        <v>182</v>
      </c>
      <c r="U23" s="18" t="n">
        <v>438.92720378</v>
      </c>
      <c r="V23" s="20" t="n">
        <v>6.66338406</v>
      </c>
    </row>
    <row r="24" spans="1:22">
      <c r="A24" s="15" t="s">
        <v>199</v>
      </c>
      <c r="B24" s="17" t="n">
        <v>6647</v>
      </c>
      <c r="C24" s="18">
        <f>(29.0/B24*100)</f>
        <v/>
      </c>
      <c r="D24" s="19" t="n">
        <v>6618</v>
      </c>
      <c r="E24" s="18" t="n">
        <v>519.34313693</v>
      </c>
      <c r="F24" s="20" t="n">
        <v>3.94411065</v>
      </c>
      <c r="G24" s="18" t="n">
        <v>542.8095401099999</v>
      </c>
      <c r="H24" s="20" t="n">
        <v>3.39286066</v>
      </c>
      <c r="I24" s="18" t="n">
        <v>543.75144163</v>
      </c>
      <c r="J24" s="20" t="n">
        <v>3.68525547</v>
      </c>
      <c r="K24" s="18" t="n">
        <v>522.12284641</v>
      </c>
      <c r="L24" s="20" t="n">
        <v>5.88253622</v>
      </c>
      <c r="M24" s="18" t="n">
        <v>437.355754</v>
      </c>
      <c r="N24" s="20" t="n">
        <v>17.09724105</v>
      </c>
      <c r="O24" s="18" t="s">
        <v>182</v>
      </c>
      <c r="P24" s="20" t="s">
        <v>182</v>
      </c>
      <c r="Q24" s="18" t="s">
        <v>182</v>
      </c>
      <c r="R24" s="20" t="s">
        <v>182</v>
      </c>
      <c r="S24" s="18" t="s">
        <v>182</v>
      </c>
      <c r="T24" s="20" t="s">
        <v>182</v>
      </c>
      <c r="U24" s="18" t="n">
        <v>465.00598717</v>
      </c>
      <c r="V24" s="20" t="n">
        <v>13.75394435</v>
      </c>
    </row>
    <row r="25" spans="1:22">
      <c r="A25" s="15" t="s">
        <v>200</v>
      </c>
      <c r="B25" s="17" t="n">
        <v>5581</v>
      </c>
      <c r="C25" s="18">
        <f>(28.0/B25*100)</f>
        <v/>
      </c>
      <c r="D25" s="19" t="n">
        <v>5553</v>
      </c>
      <c r="E25" s="18" t="n">
        <v>497.02950372</v>
      </c>
      <c r="F25" s="20" t="n">
        <v>5.5538465</v>
      </c>
      <c r="G25" s="18" t="n">
        <v>523.15125882</v>
      </c>
      <c r="H25" s="20" t="n">
        <v>4.00954455</v>
      </c>
      <c r="I25" s="18" t="n">
        <v>528.46673226</v>
      </c>
      <c r="J25" s="20" t="n">
        <v>3.90002061</v>
      </c>
      <c r="K25" s="18" t="n">
        <v>554.5196744900001</v>
      </c>
      <c r="L25" s="20" t="n">
        <v>7.48206385</v>
      </c>
      <c r="M25" s="18" t="n">
        <v>392.05635972</v>
      </c>
      <c r="N25" s="20" t="n">
        <v>35.90323828</v>
      </c>
      <c r="O25" s="18" t="s">
        <v>182</v>
      </c>
      <c r="P25" s="20" t="s">
        <v>182</v>
      </c>
      <c r="Q25" s="18" t="s">
        <v>182</v>
      </c>
      <c r="R25" s="20" t="s">
        <v>182</v>
      </c>
      <c r="S25" s="18" t="s">
        <v>182</v>
      </c>
      <c r="T25" s="20" t="s">
        <v>182</v>
      </c>
      <c r="U25" s="18" t="n">
        <v>457.28774253</v>
      </c>
      <c r="V25" s="20" t="n">
        <v>23.96703961</v>
      </c>
    </row>
    <row r="26" spans="1:22">
      <c r="A26" s="15" t="s">
        <v>201</v>
      </c>
      <c r="B26" s="17" t="n">
        <v>4869</v>
      </c>
      <c r="C26" s="18">
        <f>(118.0/B26*100)</f>
        <v/>
      </c>
      <c r="D26" s="19" t="n">
        <v>4751</v>
      </c>
      <c r="E26" s="18" t="n">
        <v>454.87383981</v>
      </c>
      <c r="F26" s="20" t="n">
        <v>6.47809966</v>
      </c>
      <c r="G26" s="18" t="n">
        <v>467.19708158</v>
      </c>
      <c r="H26" s="20" t="n">
        <v>3.33131251</v>
      </c>
      <c r="I26" s="18" t="n">
        <v>487.41376434</v>
      </c>
      <c r="J26" s="20" t="n">
        <v>2.43937775</v>
      </c>
      <c r="K26" s="18" t="n">
        <v>507.39510079</v>
      </c>
      <c r="L26" s="20" t="n">
        <v>3.85783082</v>
      </c>
      <c r="M26" s="18" t="s">
        <v>182</v>
      </c>
      <c r="N26" s="20" t="s">
        <v>182</v>
      </c>
      <c r="O26" s="18" t="s">
        <v>182</v>
      </c>
      <c r="P26" s="20" t="s">
        <v>182</v>
      </c>
      <c r="Q26" s="18" t="s">
        <v>182</v>
      </c>
      <c r="R26" s="20" t="s">
        <v>182</v>
      </c>
      <c r="S26" s="18" t="s">
        <v>182</v>
      </c>
      <c r="T26" s="20" t="s">
        <v>182</v>
      </c>
      <c r="U26" s="18" t="n">
        <v>425.23927888</v>
      </c>
      <c r="V26" s="20" t="n">
        <v>9.143294149999999</v>
      </c>
    </row>
    <row r="27" spans="1:22">
      <c r="A27" s="15" t="s">
        <v>202</v>
      </c>
      <c r="B27" s="17" t="n">
        <v>5299</v>
      </c>
      <c r="C27" s="18">
        <f>(237.0/B27*100)</f>
        <v/>
      </c>
      <c r="D27" s="19" t="n">
        <v>5062</v>
      </c>
      <c r="E27" s="18" t="n">
        <v>453.92662577</v>
      </c>
      <c r="F27" s="20" t="n">
        <v>5.67502638</v>
      </c>
      <c r="G27" s="18" t="n">
        <v>487.74264082</v>
      </c>
      <c r="H27" s="20" t="n">
        <v>3.03759795</v>
      </c>
      <c r="I27" s="18" t="n">
        <v>501.05951651</v>
      </c>
      <c r="J27" s="20" t="n">
        <v>2.61659968</v>
      </c>
      <c r="K27" s="18" t="n">
        <v>505.10572237</v>
      </c>
      <c r="L27" s="20" t="n">
        <v>2.8609143</v>
      </c>
      <c r="M27" s="18" t="n">
        <v>433.74807221</v>
      </c>
      <c r="N27" s="20" t="n">
        <v>14.3856779</v>
      </c>
      <c r="O27" s="18" t="s">
        <v>182</v>
      </c>
      <c r="P27" s="20" t="s">
        <v>182</v>
      </c>
      <c r="Q27" s="18" t="s">
        <v>182</v>
      </c>
      <c r="R27" s="20" t="s">
        <v>182</v>
      </c>
      <c r="S27" s="18" t="s">
        <v>182</v>
      </c>
      <c r="T27" s="20" t="s">
        <v>182</v>
      </c>
      <c r="U27" s="18" t="n">
        <v>425.47849937</v>
      </c>
      <c r="V27" s="20" t="n">
        <v>3.95183338</v>
      </c>
    </row>
    <row r="28" spans="1:22">
      <c r="A28" s="15" t="s">
        <v>203</v>
      </c>
      <c r="B28" s="17" t="n">
        <v>7568</v>
      </c>
      <c r="C28" s="18">
        <f>(162.0/B28*100)</f>
        <v/>
      </c>
      <c r="D28" s="19" t="n">
        <v>7406</v>
      </c>
      <c r="E28" s="18" t="n">
        <v>371.68334504</v>
      </c>
      <c r="F28" s="20" t="n">
        <v>4.62072552</v>
      </c>
      <c r="G28" s="18" t="n">
        <v>403.287681</v>
      </c>
      <c r="H28" s="20" t="n">
        <v>2.67454611</v>
      </c>
      <c r="I28" s="18" t="n">
        <v>417.26036168</v>
      </c>
      <c r="J28" s="20" t="n">
        <v>2.4596148</v>
      </c>
      <c r="K28" s="18" t="n">
        <v>426.48602103</v>
      </c>
      <c r="L28" s="20" t="n">
        <v>3.72072318</v>
      </c>
      <c r="M28" s="18" t="n">
        <v>331.61953229</v>
      </c>
      <c r="N28" s="20" t="n">
        <v>9.41278149</v>
      </c>
      <c r="O28" s="18" t="s">
        <v>182</v>
      </c>
      <c r="P28" s="20" t="s">
        <v>182</v>
      </c>
      <c r="Q28" s="18" t="s">
        <v>182</v>
      </c>
      <c r="R28" s="20" t="s">
        <v>182</v>
      </c>
      <c r="S28" s="18" t="s">
        <v>182</v>
      </c>
      <c r="T28" s="20" t="s">
        <v>182</v>
      </c>
      <c r="U28" s="18" t="n">
        <v>357.82173945</v>
      </c>
      <c r="V28" s="20" t="n">
        <v>8.144289949999999</v>
      </c>
    </row>
    <row r="29" spans="1:22">
      <c r="A29" s="15" t="s">
        <v>204</v>
      </c>
      <c r="B29" s="17" t="n">
        <v>5385</v>
      </c>
      <c r="C29" s="18">
        <f>(37.0/B29*100)</f>
        <v/>
      </c>
      <c r="D29" s="19" t="n">
        <v>5348</v>
      </c>
      <c r="E29" s="18" t="n">
        <v>484.629371</v>
      </c>
      <c r="F29" s="20" t="n">
        <v>7.8506646</v>
      </c>
      <c r="G29" s="18" t="n">
        <v>512.01232362</v>
      </c>
      <c r="H29" s="20" t="n">
        <v>3.99125471</v>
      </c>
      <c r="I29" s="18" t="n">
        <v>520.43222083</v>
      </c>
      <c r="J29" s="20" t="n">
        <v>2.30767161</v>
      </c>
      <c r="K29" s="18" t="n">
        <v>528.39971815</v>
      </c>
      <c r="L29" s="20" t="n">
        <v>3.47557992</v>
      </c>
      <c r="M29" s="18" t="n">
        <v>388.67614524</v>
      </c>
      <c r="N29" s="20" t="n">
        <v>42.43001082</v>
      </c>
      <c r="O29" s="18" t="s">
        <v>182</v>
      </c>
      <c r="P29" s="20" t="s">
        <v>182</v>
      </c>
      <c r="Q29" s="18" t="n">
        <v>335.3902018</v>
      </c>
      <c r="R29" s="20" t="n">
        <v>12.1685767</v>
      </c>
      <c r="S29" s="18" t="s">
        <v>182</v>
      </c>
      <c r="T29" s="20" t="s">
        <v>182</v>
      </c>
      <c r="U29" s="18" t="n">
        <v>424.9323043</v>
      </c>
      <c r="V29" s="20" t="n">
        <v>11.79743367</v>
      </c>
    </row>
    <row r="30" spans="1:22">
      <c r="A30" s="15" t="s">
        <v>205</v>
      </c>
      <c r="B30" s="17" t="n">
        <v>4520</v>
      </c>
      <c r="C30" s="18">
        <f>(666.0/B30*100)</f>
        <v/>
      </c>
      <c r="D30" s="19" t="n">
        <v>3854</v>
      </c>
      <c r="E30" s="18" t="n">
        <v>482.04214117</v>
      </c>
      <c r="F30" s="20" t="n">
        <v>11.68315834</v>
      </c>
      <c r="G30" s="18" t="n">
        <v>495.6951638</v>
      </c>
      <c r="H30" s="20" t="n">
        <v>5.92141427</v>
      </c>
      <c r="I30" s="18" t="n">
        <v>501.55880784</v>
      </c>
      <c r="J30" s="20" t="n">
        <v>3.2339586</v>
      </c>
      <c r="K30" s="18" t="n">
        <v>513.42588819</v>
      </c>
      <c r="L30" s="20" t="n">
        <v>3.53522613</v>
      </c>
      <c r="M30" s="18" t="n">
        <v>416.62079913</v>
      </c>
      <c r="N30" s="20" t="n">
        <v>23.35845308</v>
      </c>
      <c r="O30" s="18" t="s">
        <v>182</v>
      </c>
      <c r="P30" s="20" t="s">
        <v>182</v>
      </c>
      <c r="Q30" s="18" t="s">
        <v>182</v>
      </c>
      <c r="R30" s="20" t="s">
        <v>182</v>
      </c>
      <c r="S30" s="18" t="s">
        <v>182</v>
      </c>
      <c r="T30" s="20" t="s">
        <v>182</v>
      </c>
      <c r="U30" s="18" t="n">
        <v>424.74449323</v>
      </c>
      <c r="V30" s="20" t="n">
        <v>6.17442542</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(19.0/B32*100)</f>
        <v/>
      </c>
      <c r="D32" s="19" t="n">
        <v>4459</v>
      </c>
      <c r="E32" s="18" t="n">
        <v>454.84776922</v>
      </c>
      <c r="F32" s="20" t="n">
        <v>7.70282693</v>
      </c>
      <c r="G32" s="18" t="n">
        <v>493.69571219</v>
      </c>
      <c r="H32" s="20" t="n">
        <v>4.29997318</v>
      </c>
      <c r="I32" s="18" t="n">
        <v>508.09288113</v>
      </c>
      <c r="J32" s="20" t="n">
        <v>2.6317481</v>
      </c>
      <c r="K32" s="18" t="n">
        <v>521.82160098</v>
      </c>
      <c r="L32" s="20" t="n">
        <v>3.79712327</v>
      </c>
      <c r="M32" s="18" t="n">
        <v>459.37468581</v>
      </c>
      <c r="N32" s="20" t="n">
        <v>28.13902873</v>
      </c>
      <c r="O32" s="18" t="s">
        <v>182</v>
      </c>
      <c r="P32" s="20" t="s">
        <v>182</v>
      </c>
      <c r="Q32" s="18" t="s">
        <v>182</v>
      </c>
      <c r="R32" s="20" t="s">
        <v>182</v>
      </c>
      <c r="S32" s="18" t="s">
        <v>182</v>
      </c>
      <c r="T32" s="20" t="s">
        <v>182</v>
      </c>
      <c r="U32" s="18" t="n">
        <v>434.72712372</v>
      </c>
      <c r="V32" s="20" t="n">
        <v>10.50712086</v>
      </c>
    </row>
    <row r="33" spans="1:22">
      <c r="A33" s="15" t="s">
        <v>208</v>
      </c>
      <c r="B33" s="17" t="n">
        <v>7325</v>
      </c>
      <c r="C33" s="18">
        <f>(263.0/B33*100)</f>
        <v/>
      </c>
      <c r="D33" s="19" t="n">
        <v>7062</v>
      </c>
      <c r="E33" s="18" t="n">
        <v>445.56623459</v>
      </c>
      <c r="F33" s="20" t="n">
        <v>12.6177227</v>
      </c>
      <c r="G33" s="18" t="n">
        <v>493.52448897</v>
      </c>
      <c r="H33" s="20" t="n">
        <v>5.05293553</v>
      </c>
      <c r="I33" s="18" t="n">
        <v>492.90137138</v>
      </c>
      <c r="J33" s="20" t="n">
        <v>2.88178507</v>
      </c>
      <c r="K33" s="18" t="n">
        <v>503.03053374</v>
      </c>
      <c r="L33" s="20" t="n">
        <v>3.96050571</v>
      </c>
      <c r="M33" s="18" t="n">
        <v>385.2957023</v>
      </c>
      <c r="N33" s="20" t="n">
        <v>29.52119482</v>
      </c>
      <c r="O33" s="18" t="s">
        <v>182</v>
      </c>
      <c r="P33" s="20" t="s">
        <v>182</v>
      </c>
      <c r="Q33" s="18" t="s">
        <v>182</v>
      </c>
      <c r="R33" s="20" t="s">
        <v>182</v>
      </c>
      <c r="S33" s="18" t="s">
        <v>182</v>
      </c>
      <c r="T33" s="20" t="s">
        <v>182</v>
      </c>
      <c r="U33" s="18" t="n">
        <v>432.66806248</v>
      </c>
      <c r="V33" s="20" t="n">
        <v>10.61022092</v>
      </c>
    </row>
    <row r="34" spans="1:22">
      <c r="A34" s="15" t="s">
        <v>209</v>
      </c>
      <c r="B34" s="17" t="n">
        <v>6350</v>
      </c>
      <c r="C34" s="18">
        <f>(112.0/B34*100)</f>
        <v/>
      </c>
      <c r="D34" s="19" t="n">
        <v>6238</v>
      </c>
      <c r="E34" s="18" t="n">
        <v>439.13071361</v>
      </c>
      <c r="F34" s="20" t="n">
        <v>6.93409609</v>
      </c>
      <c r="G34" s="18" t="n">
        <v>476.65513985</v>
      </c>
      <c r="H34" s="20" t="n">
        <v>3.28417238</v>
      </c>
      <c r="I34" s="18" t="n">
        <v>493.8977752</v>
      </c>
      <c r="J34" s="20" t="n">
        <v>2.82722539</v>
      </c>
      <c r="K34" s="18" t="n">
        <v>489.99284672</v>
      </c>
      <c r="L34" s="20" t="n">
        <v>4.00430349</v>
      </c>
      <c r="M34" s="18" t="n">
        <v>379.07328183</v>
      </c>
      <c r="N34" s="20" t="n">
        <v>14.0777645</v>
      </c>
      <c r="O34" s="18" t="s">
        <v>182</v>
      </c>
      <c r="P34" s="20" t="s">
        <v>182</v>
      </c>
      <c r="Q34" s="18" t="n">
        <v>336.51078337</v>
      </c>
      <c r="R34" s="20" t="n">
        <v>12.24828707</v>
      </c>
      <c r="S34" s="18" t="s">
        <v>182</v>
      </c>
      <c r="T34" s="20" t="s">
        <v>182</v>
      </c>
      <c r="U34" s="18" t="n">
        <v>393.82518945</v>
      </c>
      <c r="V34" s="20" t="n">
        <v>8.419559570000001</v>
      </c>
    </row>
    <row r="35" spans="1:22">
      <c r="A35" s="15" t="s">
        <v>210</v>
      </c>
      <c r="B35" s="17" t="n">
        <v>6406</v>
      </c>
      <c r="C35" s="18">
        <f>(101.0/B35*100)</f>
        <v/>
      </c>
      <c r="D35" s="19" t="n">
        <v>6305</v>
      </c>
      <c r="E35" s="18" t="n">
        <v>488.50017761</v>
      </c>
      <c r="F35" s="20" t="n">
        <v>8.911997209999999</v>
      </c>
      <c r="G35" s="18" t="n">
        <v>511.61873141</v>
      </c>
      <c r="H35" s="20" t="n">
        <v>4.42477305</v>
      </c>
      <c r="I35" s="18" t="n">
        <v>516.31758426</v>
      </c>
      <c r="J35" s="20" t="n">
        <v>1.89822251</v>
      </c>
      <c r="K35" s="18" t="n">
        <v>520.00542863</v>
      </c>
      <c r="L35" s="20" t="n">
        <v>3.92523331</v>
      </c>
      <c r="M35" s="18" t="n">
        <v>456.28947541</v>
      </c>
      <c r="N35" s="20" t="n">
        <v>18.93491365</v>
      </c>
      <c r="O35" s="18" t="s">
        <v>182</v>
      </c>
      <c r="P35" s="20" t="s">
        <v>182</v>
      </c>
      <c r="Q35" s="18" t="n">
        <v>349.78970242</v>
      </c>
      <c r="R35" s="20" t="n">
        <v>6.90672373</v>
      </c>
      <c r="S35" s="18" t="s">
        <v>182</v>
      </c>
      <c r="T35" s="20" t="s">
        <v>182</v>
      </c>
      <c r="U35" s="18" t="n">
        <v>452.66385442</v>
      </c>
      <c r="V35" s="20" t="n">
        <v>7.45297016</v>
      </c>
    </row>
    <row r="36" spans="1:22">
      <c r="A36" s="15" t="s">
        <v>211</v>
      </c>
      <c r="B36" s="17" t="n">
        <v>6736</v>
      </c>
      <c r="C36" s="18">
        <f>(93.0/B36*100)</f>
        <v/>
      </c>
      <c r="D36" s="19" t="n">
        <v>6643</v>
      </c>
      <c r="E36" s="18" t="n">
        <v>451.30525602</v>
      </c>
      <c r="F36" s="20" t="n">
        <v>5.9491831</v>
      </c>
      <c r="G36" s="18" t="n">
        <v>480.61910936</v>
      </c>
      <c r="H36" s="20" t="n">
        <v>3.8269856</v>
      </c>
      <c r="I36" s="18" t="n">
        <v>494.73959244</v>
      </c>
      <c r="J36" s="20" t="n">
        <v>2.56764839</v>
      </c>
      <c r="K36" s="18" t="n">
        <v>493.70598093</v>
      </c>
      <c r="L36" s="20" t="n">
        <v>3.00847081</v>
      </c>
      <c r="M36" s="18" t="n">
        <v>415.69116087</v>
      </c>
      <c r="N36" s="20" t="n">
        <v>19.29217902</v>
      </c>
      <c r="O36" s="18" t="s">
        <v>182</v>
      </c>
      <c r="P36" s="20" t="s">
        <v>182</v>
      </c>
      <c r="Q36" s="18" t="s">
        <v>182</v>
      </c>
      <c r="R36" s="20" t="s">
        <v>182</v>
      </c>
      <c r="S36" s="18" t="s">
        <v>182</v>
      </c>
      <c r="T36" s="20" t="s">
        <v>182</v>
      </c>
      <c r="U36" s="18" t="n">
        <v>423.87997707</v>
      </c>
      <c r="V36" s="20" t="n">
        <v>7.21798778</v>
      </c>
    </row>
    <row r="37" spans="1:22">
      <c r="A37" s="15" t="s">
        <v>212</v>
      </c>
      <c r="B37" s="17" t="n">
        <v>5458</v>
      </c>
      <c r="C37" s="18">
        <f>(362.0/B37*100)</f>
        <v/>
      </c>
      <c r="D37" s="19" t="n">
        <v>5096</v>
      </c>
      <c r="E37" s="18" t="n">
        <v>465.20227787</v>
      </c>
      <c r="F37" s="20" t="n">
        <v>7.42652011</v>
      </c>
      <c r="G37" s="18" t="n">
        <v>502.91156927</v>
      </c>
      <c r="H37" s="20" t="n">
        <v>5.77428398</v>
      </c>
      <c r="I37" s="18" t="n">
        <v>502.59054001</v>
      </c>
      <c r="J37" s="20" t="n">
        <v>3.49079741</v>
      </c>
      <c r="K37" s="18" t="n">
        <v>513.3317354</v>
      </c>
      <c r="L37" s="20" t="n">
        <v>3.72724658</v>
      </c>
      <c r="M37" s="18" t="n">
        <v>389.21190398</v>
      </c>
      <c r="N37" s="20" t="n">
        <v>22.35314496</v>
      </c>
      <c r="O37" s="18" t="s">
        <v>182</v>
      </c>
      <c r="P37" s="20" t="s">
        <v>182</v>
      </c>
      <c r="Q37" s="18" t="s">
        <v>182</v>
      </c>
      <c r="R37" s="20" t="s">
        <v>182</v>
      </c>
      <c r="S37" s="18" t="s">
        <v>182</v>
      </c>
      <c r="T37" s="20" t="s">
        <v>182</v>
      </c>
      <c r="U37" s="18" t="n">
        <v>427.1670714</v>
      </c>
      <c r="V37" s="20" t="n">
        <v>6.03142245</v>
      </c>
    </row>
    <row r="38" spans="1:22">
      <c r="A38" s="15" t="s">
        <v>213</v>
      </c>
      <c r="B38" s="17" t="n">
        <v>5860</v>
      </c>
      <c r="C38" s="18">
        <f>(78.0/B38*100)</f>
        <v/>
      </c>
      <c r="D38" s="19" t="n">
        <v>5782</v>
      </c>
      <c r="E38" s="18" t="n">
        <v>501.54839636</v>
      </c>
      <c r="F38" s="20" t="n">
        <v>7.75183731</v>
      </c>
      <c r="G38" s="18" t="n">
        <v>525.97829356</v>
      </c>
      <c r="H38" s="20" t="n">
        <v>4.03391173</v>
      </c>
      <c r="I38" s="18" t="n">
        <v>527.4841539499999</v>
      </c>
      <c r="J38" s="20" t="n">
        <v>3.22702076</v>
      </c>
      <c r="K38" s="18" t="n">
        <v>536.62026142</v>
      </c>
      <c r="L38" s="20" t="n">
        <v>4.19254374</v>
      </c>
      <c r="M38" s="18" t="n">
        <v>423.77334755</v>
      </c>
      <c r="N38" s="20" t="n">
        <v>19.6152984</v>
      </c>
      <c r="O38" s="18" t="s">
        <v>182</v>
      </c>
      <c r="P38" s="20" t="s">
        <v>182</v>
      </c>
      <c r="Q38" s="18" t="s">
        <v>182</v>
      </c>
      <c r="R38" s="20" t="s">
        <v>182</v>
      </c>
      <c r="S38" s="18" t="s">
        <v>182</v>
      </c>
      <c r="T38" s="20" t="s">
        <v>182</v>
      </c>
      <c r="U38" s="18" t="n">
        <v>464.08925816</v>
      </c>
      <c r="V38" s="20" t="n">
        <v>6.35467937</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(5697.0/B40*100)</f>
        <v/>
      </c>
      <c r="D40" s="19" t="n">
        <v>8460</v>
      </c>
      <c r="E40" s="18" t="n">
        <v>444.35115034</v>
      </c>
      <c r="F40" s="20" t="n">
        <v>10.50877986</v>
      </c>
      <c r="G40" s="18" t="n">
        <v>492.59217098</v>
      </c>
      <c r="H40" s="20" t="n">
        <v>5.39323164</v>
      </c>
      <c r="I40" s="18" t="n">
        <v>501.5875528</v>
      </c>
      <c r="J40" s="20" t="n">
        <v>3.41591253</v>
      </c>
      <c r="K40" s="18" t="n">
        <v>507.19121307</v>
      </c>
      <c r="L40" s="20" t="n">
        <v>3.81801464</v>
      </c>
      <c r="M40" s="18" t="n">
        <v>408.69474018</v>
      </c>
      <c r="N40" s="20" t="n">
        <v>29.40753755</v>
      </c>
      <c r="O40" s="18" t="s">
        <v>182</v>
      </c>
      <c r="P40" s="20" t="s">
        <v>182</v>
      </c>
      <c r="Q40" s="18" t="n">
        <v>491.16464222</v>
      </c>
      <c r="R40" s="20" t="n">
        <v>2.5540442</v>
      </c>
      <c r="S40" s="18" t="s">
        <v>182</v>
      </c>
      <c r="T40" s="20" t="s">
        <v>182</v>
      </c>
      <c r="U40" s="18" t="n">
        <v>411.82873175</v>
      </c>
      <c r="V40" s="20" t="n">
        <v>6.36823918</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(3006.0/B46*100)</f>
        <v/>
      </c>
      <c r="D46" s="19" t="n">
        <v>20135</v>
      </c>
      <c r="E46" s="18" t="n">
        <v>352.09613478</v>
      </c>
      <c r="F46" s="20" t="n">
        <v>5.51753809</v>
      </c>
      <c r="G46" s="18" t="n">
        <v>379.4505292</v>
      </c>
      <c r="H46" s="20" t="n">
        <v>4.57429295</v>
      </c>
      <c r="I46" s="18" t="n">
        <v>400.9450307</v>
      </c>
      <c r="J46" s="20" t="n">
        <v>3.73923589</v>
      </c>
      <c r="K46" s="18" t="n">
        <v>409.8302155</v>
      </c>
      <c r="L46" s="20" t="n">
        <v>5.3433227</v>
      </c>
      <c r="M46" s="18" t="n">
        <v>284.46388749</v>
      </c>
      <c r="N46" s="20" t="n">
        <v>12.06045404</v>
      </c>
      <c r="O46" s="18" t="s">
        <v>182</v>
      </c>
      <c r="P46" s="20" t="s">
        <v>182</v>
      </c>
      <c r="Q46" s="18" t="s">
        <v>182</v>
      </c>
      <c r="R46" s="20" t="s">
        <v>182</v>
      </c>
      <c r="S46" s="18" t="s">
        <v>182</v>
      </c>
      <c r="T46" s="20" t="s">
        <v>182</v>
      </c>
      <c r="U46" s="18" t="n">
        <v>360.17166665</v>
      </c>
      <c r="V46" s="20" t="n">
        <v>3.76092336</v>
      </c>
    </row>
    <row r="47" spans="1:22">
      <c r="A47" s="15" t="s">
        <v>222</v>
      </c>
      <c r="B47" s="17" t="n">
        <v>5928</v>
      </c>
      <c r="C47" s="18">
        <f>(262.0/B47*100)</f>
        <v/>
      </c>
      <c r="D47" s="19" t="n">
        <v>5666</v>
      </c>
      <c r="E47" s="18" t="n">
        <v>395.75319759</v>
      </c>
      <c r="F47" s="20" t="n">
        <v>6.78307955</v>
      </c>
      <c r="G47" s="18" t="n">
        <v>448.02130927</v>
      </c>
      <c r="H47" s="20" t="n">
        <v>5.05336273</v>
      </c>
      <c r="I47" s="18" t="n">
        <v>461.62126737</v>
      </c>
      <c r="J47" s="20" t="n">
        <v>3.9001954</v>
      </c>
      <c r="K47" s="18" t="n">
        <v>461.88234903</v>
      </c>
      <c r="L47" s="20" t="n">
        <v>6.33053987</v>
      </c>
      <c r="M47" s="18" t="n">
        <v>351.05817057</v>
      </c>
      <c r="N47" s="20" t="n">
        <v>12.61946813</v>
      </c>
      <c r="O47" s="18" t="s">
        <v>182</v>
      </c>
      <c r="P47" s="20" t="s">
        <v>182</v>
      </c>
      <c r="Q47" s="18" t="s">
        <v>182</v>
      </c>
      <c r="R47" s="20" t="s">
        <v>182</v>
      </c>
      <c r="S47" s="18" t="s">
        <v>182</v>
      </c>
      <c r="T47" s="20" t="s">
        <v>182</v>
      </c>
      <c r="U47" s="18" t="n">
        <v>391.43586545</v>
      </c>
      <c r="V47" s="20" t="n">
        <v>4.87873619</v>
      </c>
    </row>
    <row r="48" spans="1:22">
      <c r="A48" s="15" t="s">
        <v>223</v>
      </c>
      <c r="B48" s="17" t="n">
        <v>9841</v>
      </c>
      <c r="C48" s="18">
        <f>(19.0/B48*100)</f>
        <v/>
      </c>
      <c r="D48" s="19" t="n">
        <v>9822</v>
      </c>
      <c r="E48" s="18" t="n">
        <v>489.04851663</v>
      </c>
      <c r="F48" s="20" t="n">
        <v>7.40183817</v>
      </c>
      <c r="G48" s="18" t="n">
        <v>528.28850693</v>
      </c>
      <c r="H48" s="20" t="n">
        <v>4.88331849</v>
      </c>
      <c r="I48" s="18" t="n">
        <v>542.54634948</v>
      </c>
      <c r="J48" s="20" t="n">
        <v>5.25720633</v>
      </c>
      <c r="K48" s="18" t="n">
        <v>574.02361421</v>
      </c>
      <c r="L48" s="20" t="n">
        <v>7.8094606</v>
      </c>
      <c r="M48" s="18" t="n">
        <v>379.37826934</v>
      </c>
      <c r="N48" s="20" t="n">
        <v>11.07715242</v>
      </c>
      <c r="O48" s="18" t="s">
        <v>182</v>
      </c>
      <c r="P48" s="20" t="s">
        <v>182</v>
      </c>
      <c r="Q48" s="18" t="s">
        <v>182</v>
      </c>
      <c r="R48" s="20" t="s">
        <v>182</v>
      </c>
      <c r="S48" s="18" t="s">
        <v>182</v>
      </c>
      <c r="T48" s="20" t="s">
        <v>182</v>
      </c>
      <c r="U48" s="18" t="n">
        <v>445.47484556</v>
      </c>
      <c r="V48" s="20" t="n">
        <v>28.97197366</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(1257.0/B50*100)</f>
        <v/>
      </c>
      <c r="D50" s="19" t="n">
        <v>10538</v>
      </c>
      <c r="E50" s="18" t="n">
        <v>352.19178203</v>
      </c>
      <c r="F50" s="20" t="n">
        <v>4.9640187</v>
      </c>
      <c r="G50" s="18" t="n">
        <v>374.62406045</v>
      </c>
      <c r="H50" s="20" t="n">
        <v>4.51391115</v>
      </c>
      <c r="I50" s="18" t="n">
        <v>400.0574859</v>
      </c>
      <c r="J50" s="20" t="n">
        <v>2.35477785</v>
      </c>
      <c r="K50" s="18" t="n">
        <v>416.24337059</v>
      </c>
      <c r="L50" s="20" t="n">
        <v>4.18206012</v>
      </c>
      <c r="M50" s="18" t="n">
        <v>309.38214635</v>
      </c>
      <c r="N50" s="20" t="n">
        <v>11.65830352</v>
      </c>
      <c r="O50" s="18" t="s">
        <v>182</v>
      </c>
      <c r="P50" s="20" t="s">
        <v>182</v>
      </c>
      <c r="Q50" s="18" t="s">
        <v>182</v>
      </c>
      <c r="R50" s="20" t="s">
        <v>182</v>
      </c>
      <c r="S50" s="18" t="s">
        <v>182</v>
      </c>
      <c r="T50" s="20" t="s">
        <v>182</v>
      </c>
      <c r="U50" s="18" t="n">
        <v>370.59880587</v>
      </c>
      <c r="V50" s="20" t="n">
        <v>7.16950874</v>
      </c>
    </row>
    <row r="51" spans="1:22">
      <c r="A51" s="15" t="s">
        <v>226</v>
      </c>
      <c r="B51" s="17" t="n">
        <v>6866</v>
      </c>
      <c r="C51" s="18">
        <f>(116.0/B51*100)</f>
        <v/>
      </c>
      <c r="D51" s="19" t="n">
        <v>6750</v>
      </c>
      <c r="E51" s="18" t="n">
        <v>383.28991176</v>
      </c>
      <c r="F51" s="20" t="n">
        <v>4.99531701</v>
      </c>
      <c r="G51" s="18" t="n">
        <v>393.15510108</v>
      </c>
      <c r="H51" s="20" t="n">
        <v>4.67128738</v>
      </c>
      <c r="I51" s="18" t="n">
        <v>410.43463008</v>
      </c>
      <c r="J51" s="20" t="n">
        <v>2.79478042</v>
      </c>
      <c r="K51" s="18" t="n">
        <v>420.59998484</v>
      </c>
      <c r="L51" s="20" t="n">
        <v>4.79786055</v>
      </c>
      <c r="M51" s="18" t="n">
        <v>338.45012167</v>
      </c>
      <c r="N51" s="20" t="n">
        <v>17.18682088</v>
      </c>
      <c r="O51" s="18" t="s">
        <v>182</v>
      </c>
      <c r="P51" s="20" t="s">
        <v>182</v>
      </c>
      <c r="Q51" s="18" t="n">
        <v>380.5422133</v>
      </c>
      <c r="R51" s="20" t="n">
        <v>4.31283207</v>
      </c>
      <c r="S51" s="18" t="s">
        <v>182</v>
      </c>
      <c r="T51" s="20" t="s">
        <v>182</v>
      </c>
      <c r="U51" s="18" t="n">
        <v>378.21850214</v>
      </c>
      <c r="V51" s="20" t="n">
        <v>4.92455413</v>
      </c>
    </row>
    <row r="52" spans="1:22">
      <c r="A52" s="15" t="s">
        <v>227</v>
      </c>
      <c r="B52" s="17" t="n">
        <v>5809</v>
      </c>
      <c r="C52" s="18">
        <f>(129.0/B52*100)</f>
        <v/>
      </c>
      <c r="D52" s="19" t="n">
        <v>5680</v>
      </c>
      <c r="E52" s="18" t="n">
        <v>403.75243761</v>
      </c>
      <c r="F52" s="20" t="n">
        <v>7.04718288</v>
      </c>
      <c r="G52" s="18" t="n">
        <v>461.59675946</v>
      </c>
      <c r="H52" s="20" t="n">
        <v>4.61308094</v>
      </c>
      <c r="I52" s="18" t="n">
        <v>469.48389007</v>
      </c>
      <c r="J52" s="20" t="n">
        <v>2.99923427</v>
      </c>
      <c r="K52" s="18" t="n">
        <v>480.70227002</v>
      </c>
      <c r="L52" s="20" t="n">
        <v>4.15443535</v>
      </c>
      <c r="M52" s="18" t="n">
        <v>376.4202098</v>
      </c>
      <c r="N52" s="20" t="n">
        <v>22.91895151</v>
      </c>
      <c r="O52" s="18" t="s">
        <v>182</v>
      </c>
      <c r="P52" s="20" t="s">
        <v>182</v>
      </c>
      <c r="Q52" s="18" t="s">
        <v>182</v>
      </c>
      <c r="R52" s="20" t="s">
        <v>182</v>
      </c>
      <c r="S52" s="18" t="s">
        <v>182</v>
      </c>
      <c r="T52" s="20" t="s">
        <v>182</v>
      </c>
      <c r="U52" s="18" t="n">
        <v>387.58027032</v>
      </c>
      <c r="V52" s="20" t="n">
        <v>7.01409681</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(544.0/B54*100)</f>
        <v/>
      </c>
      <c r="D54" s="19" t="n">
        <v>4196</v>
      </c>
      <c r="E54" s="18" t="n">
        <v>311.08364096</v>
      </c>
      <c r="F54" s="20" t="n">
        <v>5.61306107</v>
      </c>
      <c r="G54" s="18" t="n">
        <v>342.21034684</v>
      </c>
      <c r="H54" s="20" t="n">
        <v>4.90716528</v>
      </c>
      <c r="I54" s="18" t="n">
        <v>340.98238989</v>
      </c>
      <c r="J54" s="20" t="n">
        <v>3.85570356</v>
      </c>
      <c r="K54" s="18" t="n">
        <v>353.91107471</v>
      </c>
      <c r="L54" s="20" t="n">
        <v>4.27009586</v>
      </c>
      <c r="M54" s="18" t="n">
        <v>287.6604697</v>
      </c>
      <c r="N54" s="20" t="n">
        <v>9.120625710000001</v>
      </c>
      <c r="O54" s="18" t="s">
        <v>182</v>
      </c>
      <c r="P54" s="20" t="s">
        <v>182</v>
      </c>
      <c r="Q54" s="18" t="s">
        <v>182</v>
      </c>
      <c r="R54" s="20" t="s">
        <v>182</v>
      </c>
      <c r="S54" s="18" t="s">
        <v>182</v>
      </c>
      <c r="T54" s="20" t="s">
        <v>182</v>
      </c>
      <c r="U54" s="18" t="n">
        <v>294.56677238</v>
      </c>
      <c r="V54" s="20" t="n">
        <v>4.84289705</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510.12507542</v>
      </c>
      <c r="F56" s="20" t="n">
        <v>9.03464492</v>
      </c>
      <c r="G56" s="18" t="n">
        <v>542.01837604</v>
      </c>
      <c r="H56" s="20" t="n">
        <v>5.3598682</v>
      </c>
      <c r="I56" s="18" t="n">
        <v>552.56568772</v>
      </c>
      <c r="J56" s="20" t="n">
        <v>3.07505077</v>
      </c>
      <c r="K56" s="18" t="n">
        <v>547.1676069</v>
      </c>
      <c r="L56" s="20" t="n">
        <v>4.79093133</v>
      </c>
      <c r="M56" s="18" t="n">
        <v>469.66514609</v>
      </c>
      <c r="N56" s="20" t="n">
        <v>16.61451933</v>
      </c>
      <c r="O56" s="18" t="s">
        <v>182</v>
      </c>
      <c r="P56" s="20" t="s">
        <v>182</v>
      </c>
      <c r="Q56" s="18" t="s">
        <v>182</v>
      </c>
      <c r="R56" s="20" t="s">
        <v>182</v>
      </c>
      <c r="S56" s="18" t="s">
        <v>182</v>
      </c>
      <c r="T56" s="20" t="s">
        <v>182</v>
      </c>
      <c r="U56" s="18" t="n">
        <v>480.08856649</v>
      </c>
      <c r="V56" s="20" t="n">
        <v>18.25307248</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(280.0/B61*100)</f>
        <v/>
      </c>
      <c r="D61" s="19" t="n">
        <v>6245</v>
      </c>
      <c r="E61" s="18" t="n">
        <v>431.56023371</v>
      </c>
      <c r="F61" s="20" t="n">
        <v>4.79277035</v>
      </c>
      <c r="G61" s="18" t="n">
        <v>462.36130964</v>
      </c>
      <c r="H61" s="20" t="n">
        <v>3.97784813</v>
      </c>
      <c r="I61" s="18" t="n">
        <v>487.06010499</v>
      </c>
      <c r="J61" s="20" t="n">
        <v>2.20837177</v>
      </c>
      <c r="K61" s="18" t="n">
        <v>508.03637657</v>
      </c>
      <c r="L61" s="20" t="n">
        <v>3.86773117</v>
      </c>
      <c r="M61" s="18" t="n">
        <v>412.79041495</v>
      </c>
      <c r="N61" s="20" t="n">
        <v>15.55189954</v>
      </c>
      <c r="O61" s="18" t="s">
        <v>182</v>
      </c>
      <c r="P61" s="20" t="s">
        <v>182</v>
      </c>
      <c r="Q61" s="18" t="s">
        <v>182</v>
      </c>
      <c r="R61" s="20" t="s">
        <v>182</v>
      </c>
      <c r="S61" s="18" t="s">
        <v>182</v>
      </c>
      <c r="T61" s="20" t="s">
        <v>182</v>
      </c>
      <c r="U61" s="18" t="n">
        <v>413.64039825</v>
      </c>
      <c r="V61" s="20" t="n">
        <v>7.80446248</v>
      </c>
    </row>
    <row r="62" spans="1:22">
      <c r="A62" s="15" t="s">
        <v>237</v>
      </c>
      <c r="B62" s="17" t="n">
        <v>4476</v>
      </c>
      <c r="C62" s="18">
        <f>(5.0/B62*100)</f>
        <v/>
      </c>
      <c r="D62" s="19" t="n">
        <v>4471</v>
      </c>
      <c r="E62" s="18" t="n">
        <v>528.75702191</v>
      </c>
      <c r="F62" s="20" t="n">
        <v>8.59031543</v>
      </c>
      <c r="G62" s="18" t="n">
        <v>549.65919044</v>
      </c>
      <c r="H62" s="20" t="n">
        <v>2.82924258</v>
      </c>
      <c r="I62" s="18" t="n">
        <v>544.5113426200001</v>
      </c>
      <c r="J62" s="20" t="n">
        <v>1.76806003</v>
      </c>
      <c r="K62" s="18" t="n">
        <v>540.19183736</v>
      </c>
      <c r="L62" s="20" t="n">
        <v>3.94884955</v>
      </c>
      <c r="M62" s="18" t="n">
        <v>492.5715519</v>
      </c>
      <c r="N62" s="20" t="n">
        <v>17.55575261</v>
      </c>
      <c r="O62" s="18" t="s">
        <v>182</v>
      </c>
      <c r="P62" s="20" t="s">
        <v>182</v>
      </c>
      <c r="Q62" s="18" t="s">
        <v>182</v>
      </c>
      <c r="R62" s="20" t="s">
        <v>182</v>
      </c>
      <c r="S62" s="18" t="s">
        <v>182</v>
      </c>
      <c r="T62" s="20" t="s">
        <v>182</v>
      </c>
      <c r="U62" s="18" t="n">
        <v>466.31741824</v>
      </c>
      <c r="V62" s="20" t="n">
        <v>24.81697521</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(768.0/B67*100)</f>
        <v/>
      </c>
      <c r="D67" s="19" t="n">
        <v>6203</v>
      </c>
      <c r="E67" s="18" t="n">
        <v>361.9937203</v>
      </c>
      <c r="F67" s="20" t="n">
        <v>4.90786877</v>
      </c>
      <c r="G67" s="18" t="n">
        <v>385.20793633</v>
      </c>
      <c r="H67" s="20" t="n">
        <v>3.08149824</v>
      </c>
      <c r="I67" s="18" t="n">
        <v>408.56996819</v>
      </c>
      <c r="J67" s="20" t="n">
        <v>3.2713225</v>
      </c>
      <c r="K67" s="18" t="n">
        <v>422.24357178</v>
      </c>
      <c r="L67" s="20" t="n">
        <v>5.7475703</v>
      </c>
      <c r="M67" s="18" t="n">
        <v>303.84785217</v>
      </c>
      <c r="N67" s="20" t="n">
        <v>8.663461910000001</v>
      </c>
      <c r="O67" s="18" t="s">
        <v>182</v>
      </c>
      <c r="P67" s="20" t="s">
        <v>182</v>
      </c>
      <c r="Q67" s="18" t="s">
        <v>182</v>
      </c>
      <c r="R67" s="20" t="s">
        <v>182</v>
      </c>
      <c r="S67" s="18" t="s">
        <v>182</v>
      </c>
      <c r="T67" s="20" t="s">
        <v>182</v>
      </c>
      <c r="U67" s="18" t="n">
        <v>338.09564402</v>
      </c>
      <c r="V67" s="20" t="n">
        <v>6.3841855</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465.07780528</v>
      </c>
      <c r="F70" s="20" t="n">
        <v>8.14958547</v>
      </c>
      <c r="G70" s="18" t="n">
        <v>493.26848346</v>
      </c>
      <c r="H70" s="20" t="n">
        <v>4.61853661</v>
      </c>
      <c r="I70" s="18" t="n">
        <v>501.55855552</v>
      </c>
      <c r="J70" s="20" t="n">
        <v>3.05805974</v>
      </c>
      <c r="K70" s="18" t="n">
        <v>507.24347085</v>
      </c>
      <c r="L70" s="20" t="n">
        <v>4.8111004</v>
      </c>
      <c r="M70" s="18" t="n">
        <v>454.95534387</v>
      </c>
      <c r="N70" s="20" t="n">
        <v>16.73197951</v>
      </c>
      <c r="O70" s="18" t="s">
        <v>182</v>
      </c>
      <c r="P70" s="20" t="s">
        <v>182</v>
      </c>
      <c r="Q70" s="18" t="s">
        <v>182</v>
      </c>
      <c r="R70" s="20" t="s">
        <v>182</v>
      </c>
      <c r="S70" s="18" t="s">
        <v>182</v>
      </c>
      <c r="T70" s="20" t="s">
        <v>182</v>
      </c>
      <c r="U70" s="18" t="n">
        <v>436.79065633</v>
      </c>
      <c r="V70" s="20" t="n">
        <v>8.1941816</v>
      </c>
    </row>
    <row r="71" spans="1:22">
      <c r="A71" s="15" t="s">
        <v>246</v>
      </c>
      <c r="B71" s="17" t="n">
        <v>6115</v>
      </c>
      <c r="C71" s="18">
        <f>(126.0/B71*100)</f>
        <v/>
      </c>
      <c r="D71" s="19" t="n">
        <v>5989</v>
      </c>
      <c r="E71" s="18" t="n">
        <v>543.68539442</v>
      </c>
      <c r="F71" s="20" t="n">
        <v>6.45847188</v>
      </c>
      <c r="G71" s="18" t="n">
        <v>566.17433955</v>
      </c>
      <c r="H71" s="20" t="n">
        <v>3.58319153</v>
      </c>
      <c r="I71" s="18" t="n">
        <v>565.7246804599999</v>
      </c>
      <c r="J71" s="20" t="n">
        <v>1.97300976</v>
      </c>
      <c r="K71" s="18" t="n">
        <v>569.5376856399999</v>
      </c>
      <c r="L71" s="20" t="n">
        <v>4.01609892</v>
      </c>
      <c r="M71" s="18" t="n">
        <v>478.19921099</v>
      </c>
      <c r="N71" s="20" t="n">
        <v>17.49214051</v>
      </c>
      <c r="O71" s="18" t="s">
        <v>182</v>
      </c>
      <c r="P71" s="20" t="s">
        <v>182</v>
      </c>
      <c r="Q71" s="18" t="s">
        <v>182</v>
      </c>
      <c r="R71" s="20" t="s">
        <v>182</v>
      </c>
      <c r="S71" s="18" t="s">
        <v>182</v>
      </c>
      <c r="T71" s="20" t="s">
        <v>182</v>
      </c>
      <c r="U71" s="18" t="n">
        <v>519.33194727</v>
      </c>
      <c r="V71" s="20" t="n">
        <v>14.63454407</v>
      </c>
    </row>
    <row r="72" spans="1:22">
      <c r="A72" s="15" t="s">
        <v>247</v>
      </c>
      <c r="B72" s="17" t="n">
        <v>7708</v>
      </c>
      <c r="C72" s="18">
        <f>(9.0/B72*100)</f>
        <v/>
      </c>
      <c r="D72" s="19" t="n">
        <v>7699</v>
      </c>
      <c r="E72" s="18" t="n">
        <v>494.51271845</v>
      </c>
      <c r="F72" s="20" t="n">
        <v>8.176603869999999</v>
      </c>
      <c r="G72" s="18" t="n">
        <v>544.5044681000001</v>
      </c>
      <c r="H72" s="20" t="n">
        <v>3.62086714</v>
      </c>
      <c r="I72" s="18" t="n">
        <v>542.8655648</v>
      </c>
      <c r="J72" s="20" t="n">
        <v>3.22024649</v>
      </c>
      <c r="K72" s="18" t="n">
        <v>557.3849312999999</v>
      </c>
      <c r="L72" s="20" t="n">
        <v>5.45555744</v>
      </c>
      <c r="M72" s="18" t="n">
        <v>397.26229727</v>
      </c>
      <c r="N72" s="20" t="n">
        <v>19.0006931</v>
      </c>
      <c r="O72" s="18" t="s">
        <v>182</v>
      </c>
      <c r="P72" s="20" t="s">
        <v>182</v>
      </c>
      <c r="Q72" s="18" t="s">
        <v>182</v>
      </c>
      <c r="R72" s="20" t="s">
        <v>182</v>
      </c>
      <c r="S72" s="18" t="s">
        <v>182</v>
      </c>
      <c r="T72" s="20" t="s">
        <v>182</v>
      </c>
      <c r="U72" s="18" t="n">
        <v>469.96261206</v>
      </c>
      <c r="V72" s="20" t="n">
        <v>29.61931655</v>
      </c>
    </row>
    <row r="73" spans="1:22">
      <c r="A73" s="15" t="s">
        <v>248</v>
      </c>
      <c r="B73" s="17" t="n">
        <v>8249</v>
      </c>
      <c r="C73" s="18">
        <f>(270.0/B73*100)</f>
        <v/>
      </c>
      <c r="D73" s="19" t="n">
        <v>7979</v>
      </c>
      <c r="E73" s="18" t="n">
        <v>393.57933569</v>
      </c>
      <c r="F73" s="20" t="n">
        <v>5.36459914</v>
      </c>
      <c r="G73" s="18" t="n">
        <v>414.78995824</v>
      </c>
      <c r="H73" s="20" t="n">
        <v>3.55975556</v>
      </c>
      <c r="I73" s="18" t="n">
        <v>420.09880836</v>
      </c>
      <c r="J73" s="20" t="n">
        <v>3.30734185</v>
      </c>
      <c r="K73" s="18" t="n">
        <v>430.42718185</v>
      </c>
      <c r="L73" s="20" t="n">
        <v>6.55932993</v>
      </c>
      <c r="M73" s="18" t="n">
        <v>373.56292305</v>
      </c>
      <c r="N73" s="20" t="n">
        <v>8.33863586</v>
      </c>
      <c r="O73" s="18" t="s">
        <v>182</v>
      </c>
      <c r="P73" s="20" t="s">
        <v>182</v>
      </c>
      <c r="Q73" s="18" t="s">
        <v>182</v>
      </c>
      <c r="R73" s="20" t="s">
        <v>182</v>
      </c>
      <c r="S73" s="18" t="s">
        <v>182</v>
      </c>
      <c r="T73" s="20" t="s">
        <v>182</v>
      </c>
      <c r="U73" s="18" t="n">
        <v>357.58928792</v>
      </c>
      <c r="V73" s="20" t="n">
        <v>12.10969635</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(334.0/B77*100)</f>
        <v/>
      </c>
      <c r="D77" s="19" t="n">
        <v>5728</v>
      </c>
      <c r="E77" s="18" t="n">
        <v>395.78237433</v>
      </c>
      <c r="F77" s="20" t="n">
        <v>6.2207402</v>
      </c>
      <c r="G77" s="18" t="n">
        <v>414.99289603</v>
      </c>
      <c r="H77" s="20" t="n">
        <v>4.85916569</v>
      </c>
      <c r="I77" s="18" t="n">
        <v>441.90269101</v>
      </c>
      <c r="J77" s="20" t="n">
        <v>2.76227557</v>
      </c>
      <c r="K77" s="18" t="n">
        <v>440.85475236</v>
      </c>
      <c r="L77" s="20" t="n">
        <v>5.35811773</v>
      </c>
      <c r="M77" s="18" t="n">
        <v>351.09429102</v>
      </c>
      <c r="N77" s="20" t="n">
        <v>14.79109672</v>
      </c>
      <c r="O77" s="18" t="s">
        <v>182</v>
      </c>
      <c r="P77" s="20" t="s">
        <v>182</v>
      </c>
      <c r="Q77" s="18" t="s">
        <v>182</v>
      </c>
      <c r="R77" s="20" t="s">
        <v>182</v>
      </c>
      <c r="S77" s="18" t="s">
        <v>182</v>
      </c>
      <c r="T77" s="20" t="s">
        <v>182</v>
      </c>
      <c r="U77" s="18" t="n">
        <v>371.18782708</v>
      </c>
      <c r="V77" s="20" t="n">
        <v>3.91489609</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363</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(1644.0/B7*100)</f>
        <v/>
      </c>
      <c r="D7" s="19" t="n">
        <v>12886</v>
      </c>
      <c r="E7" s="18" t="n">
        <v>476.17705734</v>
      </c>
      <c r="F7" s="20" t="n">
        <v>6.38334915</v>
      </c>
      <c r="G7" s="18" t="n">
        <v>504.38593964</v>
      </c>
      <c r="H7" s="20" t="n">
        <v>3.27440175</v>
      </c>
      <c r="I7" s="18" t="n">
        <v>500.21772314</v>
      </c>
      <c r="J7" s="20" t="n">
        <v>2.05117176</v>
      </c>
      <c r="K7" s="18" t="n">
        <v>504.03146298</v>
      </c>
      <c r="L7" s="20" t="n">
        <v>3.61353335</v>
      </c>
      <c r="M7" s="18" t="n">
        <v>388.11866311</v>
      </c>
      <c r="N7" s="20" t="n">
        <v>15.08149247</v>
      </c>
      <c r="O7" s="18" t="s">
        <v>182</v>
      </c>
      <c r="P7" s="20" t="s">
        <v>182</v>
      </c>
      <c r="Q7" s="18" t="s">
        <v>182</v>
      </c>
      <c r="R7" s="20" t="s">
        <v>182</v>
      </c>
      <c r="S7" s="18" t="s">
        <v>182</v>
      </c>
      <c r="T7" s="20" t="s">
        <v>182</v>
      </c>
      <c r="U7" s="18" t="n">
        <v>463.49068716</v>
      </c>
      <c r="V7" s="20" t="n">
        <v>4.46089326</v>
      </c>
    </row>
    <row r="8" spans="1:22">
      <c r="A8" s="15" t="s">
        <v>183</v>
      </c>
      <c r="B8" s="17" t="n">
        <v>7007</v>
      </c>
      <c r="C8" s="18">
        <f>(253.0/B8*100)</f>
        <v/>
      </c>
      <c r="D8" s="19" t="n">
        <v>6754</v>
      </c>
      <c r="E8" s="18" t="n">
        <v>488.93713242</v>
      </c>
      <c r="F8" s="20" t="n">
        <v>4.93311396</v>
      </c>
      <c r="G8" s="18" t="n">
        <v>504.99465501</v>
      </c>
      <c r="H8" s="20" t="n">
        <v>3.91785826</v>
      </c>
      <c r="I8" s="18" t="n">
        <v>508.91396397</v>
      </c>
      <c r="J8" s="20" t="n">
        <v>3.61960098</v>
      </c>
      <c r="K8" s="18" t="n">
        <v>501.3649113</v>
      </c>
      <c r="L8" s="20" t="n">
        <v>4.25008571</v>
      </c>
      <c r="M8" s="18" t="n">
        <v>431.33135579</v>
      </c>
      <c r="N8" s="20" t="n">
        <v>28.63360248</v>
      </c>
      <c r="O8" s="18" t="s">
        <v>182</v>
      </c>
      <c r="P8" s="20" t="s">
        <v>182</v>
      </c>
      <c r="Q8" s="18" t="n">
        <v>301.63126691</v>
      </c>
      <c r="R8" s="20" t="n">
        <v>25.14921031</v>
      </c>
      <c r="S8" s="18" t="s">
        <v>182</v>
      </c>
      <c r="T8" s="20" t="s">
        <v>182</v>
      </c>
      <c r="U8" s="18" t="n">
        <v>429.33984013</v>
      </c>
      <c r="V8" s="20" t="n">
        <v>6.88175277</v>
      </c>
    </row>
    <row r="9" spans="1:22">
      <c r="A9" s="15" t="s">
        <v>184</v>
      </c>
      <c r="B9" s="17" t="n">
        <v>9651</v>
      </c>
      <c r="C9" s="18">
        <f>(652.0/B9*100)</f>
        <v/>
      </c>
      <c r="D9" s="19" t="n">
        <v>8999</v>
      </c>
      <c r="E9" s="18" t="n">
        <v>507.33100328</v>
      </c>
      <c r="F9" s="20" t="n">
        <v>5.76164455</v>
      </c>
      <c r="G9" s="18" t="n">
        <v>531.9975362599999</v>
      </c>
      <c r="H9" s="20" t="n">
        <v>3.2769306</v>
      </c>
      <c r="I9" s="18" t="n">
        <v>521.95565192</v>
      </c>
      <c r="J9" s="20" t="n">
        <v>2.74796513</v>
      </c>
      <c r="K9" s="18" t="n">
        <v>505.4289436</v>
      </c>
      <c r="L9" s="20" t="n">
        <v>3.21144583</v>
      </c>
      <c r="M9" s="18" t="n">
        <v>434.12804464</v>
      </c>
      <c r="N9" s="20" t="n">
        <v>42.04427122</v>
      </c>
      <c r="O9" s="18" t="s">
        <v>182</v>
      </c>
      <c r="P9" s="20" t="s">
        <v>182</v>
      </c>
      <c r="Q9" s="18" t="n">
        <v>357.98454354</v>
      </c>
      <c r="R9" s="20" t="n">
        <v>11.51846445</v>
      </c>
      <c r="S9" s="18" t="s">
        <v>182</v>
      </c>
      <c r="T9" s="20" t="s">
        <v>182</v>
      </c>
      <c r="U9" s="18" t="n">
        <v>437.34836584</v>
      </c>
      <c r="V9" s="20" t="n">
        <v>5.51855902</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(171.0/B11*100)</f>
        <v/>
      </c>
      <c r="D11" s="19" t="n">
        <v>6882</v>
      </c>
      <c r="E11" s="18" t="n">
        <v>411.35202565</v>
      </c>
      <c r="F11" s="20" t="n">
        <v>5.86791624</v>
      </c>
      <c r="G11" s="18" t="n">
        <v>422.24007719</v>
      </c>
      <c r="H11" s="20" t="n">
        <v>4.58012798</v>
      </c>
      <c r="I11" s="18" t="n">
        <v>429.40434458</v>
      </c>
      <c r="J11" s="20" t="n">
        <v>3.23178012</v>
      </c>
      <c r="K11" s="18" t="n">
        <v>434.91861063</v>
      </c>
      <c r="L11" s="20" t="n">
        <v>3.86716606</v>
      </c>
      <c r="M11" s="18" t="n">
        <v>327.62067624</v>
      </c>
      <c r="N11" s="20" t="n">
        <v>23.85874784</v>
      </c>
      <c r="O11" s="18" t="s">
        <v>182</v>
      </c>
      <c r="P11" s="20" t="s">
        <v>182</v>
      </c>
      <c r="Q11" s="18" t="s">
        <v>182</v>
      </c>
      <c r="R11" s="20" t="s">
        <v>182</v>
      </c>
      <c r="S11" s="18" t="s">
        <v>182</v>
      </c>
      <c r="T11" s="20" t="s">
        <v>182</v>
      </c>
      <c r="U11" s="18" t="n">
        <v>387.91675807</v>
      </c>
      <c r="V11" s="20" t="n">
        <v>5.84877076</v>
      </c>
    </row>
    <row r="12" spans="1:22">
      <c r="A12" s="15" t="s">
        <v>187</v>
      </c>
      <c r="B12" s="17" t="n">
        <v>6894</v>
      </c>
      <c r="C12" s="18">
        <f>(128.0/B12*100)</f>
        <v/>
      </c>
      <c r="D12" s="19" t="n">
        <v>6766</v>
      </c>
      <c r="E12" s="18" t="n">
        <v>477.44010416</v>
      </c>
      <c r="F12" s="20" t="n">
        <v>6.22564625</v>
      </c>
      <c r="G12" s="18" t="n">
        <v>506.72377115</v>
      </c>
      <c r="H12" s="20" t="n">
        <v>3.20340767</v>
      </c>
      <c r="I12" s="18" t="n">
        <v>501.22267317</v>
      </c>
      <c r="J12" s="20" t="n">
        <v>2.69473164</v>
      </c>
      <c r="K12" s="18" t="n">
        <v>505.02989583</v>
      </c>
      <c r="L12" s="20" t="n">
        <v>4.0649059</v>
      </c>
      <c r="M12" s="18" t="n">
        <v>428.30653466</v>
      </c>
      <c r="N12" s="20" t="n">
        <v>25.45177241</v>
      </c>
      <c r="O12" s="18" t="s">
        <v>182</v>
      </c>
      <c r="P12" s="20" t="s">
        <v>182</v>
      </c>
      <c r="Q12" s="18" t="n">
        <v>340.98506961</v>
      </c>
      <c r="R12" s="20" t="n">
        <v>12.52444664</v>
      </c>
      <c r="S12" s="18" t="s">
        <v>182</v>
      </c>
      <c r="T12" s="20" t="s">
        <v>182</v>
      </c>
      <c r="U12" s="18" t="n">
        <v>422.2609951</v>
      </c>
      <c r="V12" s="20" t="n">
        <v>6.45590653</v>
      </c>
    </row>
    <row r="13" spans="1:22">
      <c r="A13" s="15" t="s">
        <v>188</v>
      </c>
      <c r="B13" s="17" t="n">
        <v>7161</v>
      </c>
      <c r="C13" s="18">
        <f>(368.0/B13*100)</f>
        <v/>
      </c>
      <c r="D13" s="19" t="n">
        <v>6793</v>
      </c>
      <c r="E13" s="18" t="n">
        <v>502.83503946</v>
      </c>
      <c r="F13" s="20" t="n">
        <v>6.32277497</v>
      </c>
      <c r="G13" s="18" t="n">
        <v>525.26313382</v>
      </c>
      <c r="H13" s="20" t="n">
        <v>4.01572271</v>
      </c>
      <c r="I13" s="18" t="n">
        <v>521.39707529</v>
      </c>
      <c r="J13" s="20" t="n">
        <v>2.47762848</v>
      </c>
      <c r="K13" s="18" t="n">
        <v>519.9419671000001</v>
      </c>
      <c r="L13" s="20" t="n">
        <v>2.95512127</v>
      </c>
      <c r="M13" s="18" t="n">
        <v>403.46505939</v>
      </c>
      <c r="N13" s="20" t="n">
        <v>16.7949963</v>
      </c>
      <c r="O13" s="18" t="s">
        <v>182</v>
      </c>
      <c r="P13" s="20" t="s">
        <v>182</v>
      </c>
      <c r="Q13" s="18" t="n">
        <v>447.51533769</v>
      </c>
      <c r="R13" s="20" t="n">
        <v>5.97365007</v>
      </c>
      <c r="S13" s="18" t="s">
        <v>182</v>
      </c>
      <c r="T13" s="20" t="s">
        <v>182</v>
      </c>
      <c r="U13" s="18" t="n">
        <v>438.16668395</v>
      </c>
      <c r="V13" s="20" t="n">
        <v>5.48568109</v>
      </c>
    </row>
    <row r="14" spans="1:22">
      <c r="A14" s="15" t="s">
        <v>189</v>
      </c>
      <c r="B14" s="17" t="n">
        <v>5587</v>
      </c>
      <c r="C14" s="18">
        <f>(208.0/B14*100)</f>
        <v/>
      </c>
      <c r="D14" s="19" t="n">
        <v>5379</v>
      </c>
      <c r="E14" s="18" t="n">
        <v>511.64482848</v>
      </c>
      <c r="F14" s="20" t="n">
        <v>5.7256165</v>
      </c>
      <c r="G14" s="18" t="n">
        <v>527.8515612899999</v>
      </c>
      <c r="H14" s="20" t="n">
        <v>3.49606128</v>
      </c>
      <c r="I14" s="18" t="n">
        <v>522.51706711</v>
      </c>
      <c r="J14" s="20" t="n">
        <v>2.40793303</v>
      </c>
      <c r="K14" s="18" t="n">
        <v>516.36715498</v>
      </c>
      <c r="L14" s="20" t="n">
        <v>4.16664786</v>
      </c>
      <c r="M14" s="18" t="n">
        <v>422.7798821</v>
      </c>
      <c r="N14" s="20" t="n">
        <v>14.90176457</v>
      </c>
      <c r="O14" s="18" t="s">
        <v>182</v>
      </c>
      <c r="P14" s="20" t="s">
        <v>182</v>
      </c>
      <c r="Q14" s="18" t="s">
        <v>182</v>
      </c>
      <c r="R14" s="20" t="s">
        <v>182</v>
      </c>
      <c r="S14" s="18" t="s">
        <v>182</v>
      </c>
      <c r="T14" s="20" t="s">
        <v>182</v>
      </c>
      <c r="U14" s="18" t="n">
        <v>472.93363338</v>
      </c>
      <c r="V14" s="20" t="n">
        <v>7.88622637</v>
      </c>
    </row>
    <row r="15" spans="1:22">
      <c r="A15" s="15" t="s">
        <v>190</v>
      </c>
      <c r="B15" s="17" t="n">
        <v>5882</v>
      </c>
      <c r="C15" s="18">
        <f>(193.0/B15*100)</f>
        <v/>
      </c>
      <c r="D15" s="19" t="n">
        <v>5689</v>
      </c>
      <c r="E15" s="18" t="n">
        <v>491.03376321</v>
      </c>
      <c r="F15" s="20" t="n">
        <v>5.64408672</v>
      </c>
      <c r="G15" s="18" t="n">
        <v>517.50518759</v>
      </c>
      <c r="H15" s="20" t="n">
        <v>3.40976782</v>
      </c>
      <c r="I15" s="18" t="n">
        <v>518.7064415</v>
      </c>
      <c r="J15" s="20" t="n">
        <v>2.16306133</v>
      </c>
      <c r="K15" s="18" t="n">
        <v>518.29716575</v>
      </c>
      <c r="L15" s="20" t="n">
        <v>4.03514558</v>
      </c>
      <c r="M15" s="18" t="n">
        <v>390.64671061</v>
      </c>
      <c r="N15" s="20" t="n">
        <v>25.21597104</v>
      </c>
      <c r="O15" s="18" t="s">
        <v>182</v>
      </c>
      <c r="P15" s="20" t="s">
        <v>182</v>
      </c>
      <c r="Q15" s="18" t="n">
        <v>368.85220715</v>
      </c>
      <c r="R15" s="20" t="n">
        <v>14.5875493</v>
      </c>
      <c r="S15" s="18" t="s">
        <v>182</v>
      </c>
      <c r="T15" s="20" t="s">
        <v>182</v>
      </c>
      <c r="U15" s="18" t="n">
        <v>459.42561409</v>
      </c>
      <c r="V15" s="20" t="n">
        <v>7.72723136</v>
      </c>
    </row>
    <row r="16" spans="1:22">
      <c r="A16" s="15" t="s">
        <v>191</v>
      </c>
      <c r="B16" s="17" t="n">
        <v>6108</v>
      </c>
      <c r="C16" s="18">
        <f>(280.0/B16*100)</f>
        <v/>
      </c>
      <c r="D16" s="19" t="n">
        <v>5828</v>
      </c>
      <c r="E16" s="18" t="n">
        <v>475.25729313</v>
      </c>
      <c r="F16" s="20" t="n">
        <v>5.51340677</v>
      </c>
      <c r="G16" s="18" t="n">
        <v>515.06044824</v>
      </c>
      <c r="H16" s="20" t="n">
        <v>4.24795942</v>
      </c>
      <c r="I16" s="18" t="n">
        <v>510.31648342</v>
      </c>
      <c r="J16" s="20" t="n">
        <v>2.42442476</v>
      </c>
      <c r="K16" s="18" t="n">
        <v>496.29124098</v>
      </c>
      <c r="L16" s="20" t="n">
        <v>3.46773894</v>
      </c>
      <c r="M16" s="18" t="n">
        <v>357.17090442</v>
      </c>
      <c r="N16" s="20" t="n">
        <v>17.03892866</v>
      </c>
      <c r="O16" s="18" t="s">
        <v>182</v>
      </c>
      <c r="P16" s="20" t="s">
        <v>182</v>
      </c>
      <c r="Q16" s="18" t="s">
        <v>182</v>
      </c>
      <c r="R16" s="20" t="s">
        <v>182</v>
      </c>
      <c r="S16" s="18" t="s">
        <v>182</v>
      </c>
      <c r="T16" s="20" t="s">
        <v>182</v>
      </c>
      <c r="U16" s="18" t="n">
        <v>414.14443338</v>
      </c>
      <c r="V16" s="20" t="n">
        <v>6.02887652</v>
      </c>
    </row>
    <row r="17" spans="1:22">
      <c r="A17" s="15" t="s">
        <v>192</v>
      </c>
      <c r="B17" s="17" t="n">
        <v>6504</v>
      </c>
      <c r="C17" s="18">
        <f>(834.0/B17*100)</f>
        <v/>
      </c>
      <c r="D17" s="19" t="n">
        <v>5670</v>
      </c>
      <c r="E17" s="18" t="n">
        <v>505.29554997</v>
      </c>
      <c r="F17" s="20" t="n">
        <v>4.96329858</v>
      </c>
      <c r="G17" s="18" t="n">
        <v>520.10105297</v>
      </c>
      <c r="H17" s="20" t="n">
        <v>4.39736713</v>
      </c>
      <c r="I17" s="18" t="n">
        <v>518.3824594</v>
      </c>
      <c r="J17" s="20" t="n">
        <v>3.11114061</v>
      </c>
      <c r="K17" s="18" t="n">
        <v>515.74074168</v>
      </c>
      <c r="L17" s="20" t="n">
        <v>4.36320162</v>
      </c>
      <c r="M17" s="18" t="s">
        <v>182</v>
      </c>
      <c r="N17" s="20" t="s">
        <v>182</v>
      </c>
      <c r="O17" s="18" t="s">
        <v>182</v>
      </c>
      <c r="P17" s="20" t="s">
        <v>182</v>
      </c>
      <c r="Q17" s="18" t="n">
        <v>362.96139732</v>
      </c>
      <c r="R17" s="20" t="n">
        <v>12.64520278</v>
      </c>
      <c r="S17" s="18" t="s">
        <v>182</v>
      </c>
      <c r="T17" s="20" t="s">
        <v>182</v>
      </c>
      <c r="U17" s="18" t="n">
        <v>442.40974185</v>
      </c>
      <c r="V17" s="20" t="n">
        <v>6.7866459</v>
      </c>
    </row>
    <row r="18" spans="1:22">
      <c r="A18" s="15" t="s">
        <v>193</v>
      </c>
      <c r="B18" s="17" t="n">
        <v>5532</v>
      </c>
      <c r="C18" s="18">
        <f>(41.0/B18*100)</f>
        <v/>
      </c>
      <c r="D18" s="19" t="n">
        <v>5491</v>
      </c>
      <c r="E18" s="18" t="n">
        <v>434.48853237</v>
      </c>
      <c r="F18" s="20" t="n">
        <v>7.91173128</v>
      </c>
      <c r="G18" s="18" t="n">
        <v>456.39633077</v>
      </c>
      <c r="H18" s="20" t="n">
        <v>4.61081201</v>
      </c>
      <c r="I18" s="18" t="n">
        <v>464.36048785</v>
      </c>
      <c r="J18" s="20" t="n">
        <v>3.56209635</v>
      </c>
      <c r="K18" s="18" t="n">
        <v>459.9875996</v>
      </c>
      <c r="L18" s="20" t="n">
        <v>4.97014317</v>
      </c>
      <c r="M18" s="18" t="n">
        <v>358.73236946</v>
      </c>
      <c r="N18" s="20" t="n">
        <v>16.39771243</v>
      </c>
      <c r="O18" s="18" t="s">
        <v>182</v>
      </c>
      <c r="P18" s="20" t="s">
        <v>182</v>
      </c>
      <c r="Q18" s="18" t="s">
        <v>182</v>
      </c>
      <c r="R18" s="20" t="s">
        <v>182</v>
      </c>
      <c r="S18" s="18" t="s">
        <v>182</v>
      </c>
      <c r="T18" s="20" t="s">
        <v>182</v>
      </c>
      <c r="U18" s="18" t="n">
        <v>396.44930183</v>
      </c>
      <c r="V18" s="20" t="n">
        <v>7.18576798</v>
      </c>
    </row>
    <row r="19" spans="1:22">
      <c r="A19" s="15" t="s">
        <v>194</v>
      </c>
      <c r="B19" s="17" t="n">
        <v>5658</v>
      </c>
      <c r="C19" s="18">
        <f>(267.0/B19*100)</f>
        <v/>
      </c>
      <c r="D19" s="19" t="n">
        <v>5391</v>
      </c>
      <c r="E19" s="18" t="n">
        <v>443.67074198</v>
      </c>
      <c r="F19" s="20" t="n">
        <v>7.38701029</v>
      </c>
      <c r="G19" s="18" t="n">
        <v>488.87518022</v>
      </c>
      <c r="H19" s="20" t="n">
        <v>4.62961539</v>
      </c>
      <c r="I19" s="18" t="n">
        <v>485.08962742</v>
      </c>
      <c r="J19" s="20" t="n">
        <v>2.75416861</v>
      </c>
      <c r="K19" s="18" t="n">
        <v>484.22231163</v>
      </c>
      <c r="L19" s="20" t="n">
        <v>4.11748154</v>
      </c>
      <c r="M19" s="18" t="n">
        <v>385.76858232</v>
      </c>
      <c r="N19" s="20" t="n">
        <v>18.33358349</v>
      </c>
      <c r="O19" s="18" t="s">
        <v>182</v>
      </c>
      <c r="P19" s="20" t="s">
        <v>182</v>
      </c>
      <c r="Q19" s="18" t="s">
        <v>182</v>
      </c>
      <c r="R19" s="20" t="s">
        <v>182</v>
      </c>
      <c r="S19" s="18" t="s">
        <v>182</v>
      </c>
      <c r="T19" s="20" t="s">
        <v>182</v>
      </c>
      <c r="U19" s="18" t="n">
        <v>410.35070445</v>
      </c>
      <c r="V19" s="20" t="n">
        <v>7.37839273</v>
      </c>
    </row>
    <row r="20" spans="1:22">
      <c r="A20" s="15" t="s">
        <v>195</v>
      </c>
      <c r="B20" s="17" t="n">
        <v>3371</v>
      </c>
      <c r="C20" s="18">
        <f>(81.0/B20*100)</f>
        <v/>
      </c>
      <c r="D20" s="19" t="n">
        <v>3290</v>
      </c>
      <c r="E20" s="18" t="n">
        <v>487.66053575</v>
      </c>
      <c r="F20" s="20" t="n">
        <v>8.300463690000001</v>
      </c>
      <c r="G20" s="18" t="n">
        <v>494.45007099</v>
      </c>
      <c r="H20" s="20" t="n">
        <v>5.19869068</v>
      </c>
      <c r="I20" s="18" t="n">
        <v>492.56075702</v>
      </c>
      <c r="J20" s="20" t="n">
        <v>2.56382212</v>
      </c>
      <c r="K20" s="18" t="n">
        <v>493.98046267</v>
      </c>
      <c r="L20" s="20" t="n">
        <v>4.44315963</v>
      </c>
      <c r="M20" s="18" t="s">
        <v>182</v>
      </c>
      <c r="N20" s="20" t="s">
        <v>182</v>
      </c>
      <c r="O20" s="18" t="s">
        <v>182</v>
      </c>
      <c r="P20" s="20" t="s">
        <v>182</v>
      </c>
      <c r="Q20" s="18" t="s">
        <v>182</v>
      </c>
      <c r="R20" s="20" t="s">
        <v>182</v>
      </c>
      <c r="S20" s="18" t="s">
        <v>182</v>
      </c>
      <c r="T20" s="20" t="s">
        <v>182</v>
      </c>
      <c r="U20" s="18" t="n">
        <v>439.74389255</v>
      </c>
      <c r="V20" s="20" t="n">
        <v>7.67406932</v>
      </c>
    </row>
    <row r="21" spans="1:22">
      <c r="A21" s="15" t="s">
        <v>196</v>
      </c>
      <c r="B21" s="17" t="n">
        <v>5741</v>
      </c>
      <c r="C21" s="18">
        <f>(109.0/B21*100)</f>
        <v/>
      </c>
      <c r="D21" s="19" t="n">
        <v>5632</v>
      </c>
      <c r="E21" s="18" t="n">
        <v>481.57848462</v>
      </c>
      <c r="F21" s="20" t="n">
        <v>6.63399016</v>
      </c>
      <c r="G21" s="18" t="n">
        <v>508.350327</v>
      </c>
      <c r="H21" s="20" t="n">
        <v>2.97197073</v>
      </c>
      <c r="I21" s="18" t="n">
        <v>506.16246288</v>
      </c>
      <c r="J21" s="20" t="n">
        <v>2.24127109</v>
      </c>
      <c r="K21" s="18" t="n">
        <v>506.68658772</v>
      </c>
      <c r="L21" s="20" t="n">
        <v>3.35824158</v>
      </c>
      <c r="M21" s="18" t="n">
        <v>424.8487347</v>
      </c>
      <c r="N21" s="20" t="n">
        <v>29.04056888</v>
      </c>
      <c r="O21" s="18" t="s">
        <v>182</v>
      </c>
      <c r="P21" s="20" t="s">
        <v>182</v>
      </c>
      <c r="Q21" s="18" t="s">
        <v>182</v>
      </c>
      <c r="R21" s="20" t="s">
        <v>182</v>
      </c>
      <c r="S21" s="18" t="s">
        <v>182</v>
      </c>
      <c r="T21" s="20" t="s">
        <v>182</v>
      </c>
      <c r="U21" s="18" t="n">
        <v>453.92646599</v>
      </c>
      <c r="V21" s="20" t="n">
        <v>7.96662765</v>
      </c>
    </row>
    <row r="22" spans="1:22">
      <c r="A22" s="15" t="s">
        <v>197</v>
      </c>
      <c r="B22" s="17" t="n">
        <v>6598</v>
      </c>
      <c r="C22" s="18">
        <f>(106.0/B22*100)</f>
        <v/>
      </c>
      <c r="D22" s="19" t="n">
        <v>6492</v>
      </c>
      <c r="E22" s="18" t="n">
        <v>451.85053834</v>
      </c>
      <c r="F22" s="20" t="n">
        <v>8.35348454</v>
      </c>
      <c r="G22" s="18" t="n">
        <v>484.04436513</v>
      </c>
      <c r="H22" s="20" t="n">
        <v>6.08141139</v>
      </c>
      <c r="I22" s="18" t="n">
        <v>484.30485895</v>
      </c>
      <c r="J22" s="20" t="n">
        <v>4.42480723</v>
      </c>
      <c r="K22" s="18" t="n">
        <v>488.25663601</v>
      </c>
      <c r="L22" s="20" t="n">
        <v>4.39218256</v>
      </c>
      <c r="M22" s="18" t="n">
        <v>353.48150344</v>
      </c>
      <c r="N22" s="20" t="n">
        <v>10.04320883</v>
      </c>
      <c r="O22" s="18" t="s">
        <v>182</v>
      </c>
      <c r="P22" s="20" t="s">
        <v>182</v>
      </c>
      <c r="Q22" s="18" t="n">
        <v>465.3184081</v>
      </c>
      <c r="R22" s="20" t="n">
        <v>9.52311205</v>
      </c>
      <c r="S22" s="18" t="s">
        <v>182</v>
      </c>
      <c r="T22" s="20" t="s">
        <v>182</v>
      </c>
      <c r="U22" s="18" t="n">
        <v>395.71987971</v>
      </c>
      <c r="V22" s="20" t="n">
        <v>7.48807294</v>
      </c>
    </row>
    <row r="23" spans="1:22">
      <c r="A23" s="15" t="s">
        <v>198</v>
      </c>
      <c r="B23" s="17" t="n">
        <v>11583</v>
      </c>
      <c r="C23" s="18">
        <f>(563.0/B23*100)</f>
        <v/>
      </c>
      <c r="D23" s="19" t="n">
        <v>11020</v>
      </c>
      <c r="E23" s="18" t="n">
        <v>480.09375766</v>
      </c>
      <c r="F23" s="20" t="n">
        <v>6.54341606</v>
      </c>
      <c r="G23" s="18" t="n">
        <v>505.79236863</v>
      </c>
      <c r="H23" s="20" t="n">
        <v>4.755389</v>
      </c>
      <c r="I23" s="18" t="n">
        <v>496.35054494</v>
      </c>
      <c r="J23" s="20" t="n">
        <v>3.43165994</v>
      </c>
      <c r="K23" s="18" t="n">
        <v>488.6628259</v>
      </c>
      <c r="L23" s="20" t="n">
        <v>5.29575055</v>
      </c>
      <c r="M23" s="18" t="n">
        <v>458.71026959</v>
      </c>
      <c r="N23" s="20" t="n">
        <v>19.55759787</v>
      </c>
      <c r="O23" s="18" t="s">
        <v>182</v>
      </c>
      <c r="P23" s="20" t="s">
        <v>182</v>
      </c>
      <c r="Q23" s="18" t="s">
        <v>182</v>
      </c>
      <c r="R23" s="20" t="s">
        <v>182</v>
      </c>
      <c r="S23" s="18" t="s">
        <v>182</v>
      </c>
      <c r="T23" s="20" t="s">
        <v>182</v>
      </c>
      <c r="U23" s="18" t="n">
        <v>440.85469691</v>
      </c>
      <c r="V23" s="20" t="n">
        <v>6.7345119</v>
      </c>
    </row>
    <row r="24" spans="1:22">
      <c r="A24" s="15" t="s">
        <v>199</v>
      </c>
      <c r="B24" s="17" t="n">
        <v>6647</v>
      </c>
      <c r="C24" s="18">
        <f>(29.0/B24*100)</f>
        <v/>
      </c>
      <c r="D24" s="19" t="n">
        <v>6618</v>
      </c>
      <c r="E24" s="18" t="n">
        <v>524.4326293</v>
      </c>
      <c r="F24" s="20" t="n">
        <v>4.09109264</v>
      </c>
      <c r="G24" s="18" t="n">
        <v>542.65887302</v>
      </c>
      <c r="H24" s="20" t="n">
        <v>3.2897093</v>
      </c>
      <c r="I24" s="18" t="n">
        <v>540.0496674</v>
      </c>
      <c r="J24" s="20" t="n">
        <v>4.23656518</v>
      </c>
      <c r="K24" s="18" t="n">
        <v>519.48945897</v>
      </c>
      <c r="L24" s="20" t="n">
        <v>5.72586696</v>
      </c>
      <c r="M24" s="18" t="n">
        <v>437.355754</v>
      </c>
      <c r="N24" s="20" t="n">
        <v>17.09724105</v>
      </c>
      <c r="O24" s="18" t="s">
        <v>182</v>
      </c>
      <c r="P24" s="20" t="s">
        <v>182</v>
      </c>
      <c r="Q24" s="18" t="s">
        <v>182</v>
      </c>
      <c r="R24" s="20" t="s">
        <v>182</v>
      </c>
      <c r="S24" s="18" t="s">
        <v>182</v>
      </c>
      <c r="T24" s="20" t="s">
        <v>182</v>
      </c>
      <c r="U24" s="18" t="n">
        <v>458.76281355</v>
      </c>
      <c r="V24" s="20" t="n">
        <v>13.85630613</v>
      </c>
    </row>
    <row r="25" spans="1:22">
      <c r="A25" s="15" t="s">
        <v>200</v>
      </c>
      <c r="B25" s="17" t="n">
        <v>5581</v>
      </c>
      <c r="C25" s="18">
        <f>(28.0/B25*100)</f>
        <v/>
      </c>
      <c r="D25" s="19" t="n">
        <v>5553</v>
      </c>
      <c r="E25" s="18" t="n">
        <v>512.71919212</v>
      </c>
      <c r="F25" s="20" t="n">
        <v>5.43338157</v>
      </c>
      <c r="G25" s="18" t="n">
        <v>526.6631009</v>
      </c>
      <c r="H25" s="20" t="n">
        <v>3.88514614</v>
      </c>
      <c r="I25" s="18" t="n">
        <v>523.50372035</v>
      </c>
      <c r="J25" s="20" t="n">
        <v>4.24751001</v>
      </c>
      <c r="K25" s="18" t="n">
        <v>552.28484436</v>
      </c>
      <c r="L25" s="20" t="n">
        <v>7.18965452</v>
      </c>
      <c r="M25" s="18" t="n">
        <v>392.05635972</v>
      </c>
      <c r="N25" s="20" t="n">
        <v>35.90323828</v>
      </c>
      <c r="O25" s="18" t="s">
        <v>182</v>
      </c>
      <c r="P25" s="20" t="s">
        <v>182</v>
      </c>
      <c r="Q25" s="18" t="s">
        <v>182</v>
      </c>
      <c r="R25" s="20" t="s">
        <v>182</v>
      </c>
      <c r="S25" s="18" t="s">
        <v>182</v>
      </c>
      <c r="T25" s="20" t="s">
        <v>182</v>
      </c>
      <c r="U25" s="18" t="n">
        <v>431.99582468</v>
      </c>
      <c r="V25" s="20" t="n">
        <v>25.21609654</v>
      </c>
    </row>
    <row r="26" spans="1:22">
      <c r="A26" s="15" t="s">
        <v>201</v>
      </c>
      <c r="B26" s="17" t="n">
        <v>4869</v>
      </c>
      <c r="C26" s="18">
        <f>(118.0/B26*100)</f>
        <v/>
      </c>
      <c r="D26" s="19" t="n">
        <v>4751</v>
      </c>
      <c r="E26" s="18" t="n">
        <v>465.84773252</v>
      </c>
      <c r="F26" s="20" t="n">
        <v>6.03127006</v>
      </c>
      <c r="G26" s="18" t="n">
        <v>480.67135837</v>
      </c>
      <c r="H26" s="20" t="n">
        <v>3.34673093</v>
      </c>
      <c r="I26" s="18" t="n">
        <v>485.14451717</v>
      </c>
      <c r="J26" s="20" t="n">
        <v>2.34690288</v>
      </c>
      <c r="K26" s="18" t="n">
        <v>499.55370958</v>
      </c>
      <c r="L26" s="20" t="n">
        <v>4.0119839</v>
      </c>
      <c r="M26" s="18" t="s">
        <v>182</v>
      </c>
      <c r="N26" s="20" t="s">
        <v>182</v>
      </c>
      <c r="O26" s="18" t="s">
        <v>182</v>
      </c>
      <c r="P26" s="20" t="s">
        <v>182</v>
      </c>
      <c r="Q26" s="18" t="s">
        <v>182</v>
      </c>
      <c r="R26" s="20" t="s">
        <v>182</v>
      </c>
      <c r="S26" s="18" t="s">
        <v>182</v>
      </c>
      <c r="T26" s="20" t="s">
        <v>182</v>
      </c>
      <c r="U26" s="18" t="n">
        <v>427.82172775</v>
      </c>
      <c r="V26" s="20" t="n">
        <v>9.21135277</v>
      </c>
    </row>
    <row r="27" spans="1:22">
      <c r="A27" s="15" t="s">
        <v>202</v>
      </c>
      <c r="B27" s="17" t="n">
        <v>5299</v>
      </c>
      <c r="C27" s="18">
        <f>(237.0/B27*100)</f>
        <v/>
      </c>
      <c r="D27" s="19" t="n">
        <v>5062</v>
      </c>
      <c r="E27" s="18" t="n">
        <v>472.44261172</v>
      </c>
      <c r="F27" s="20" t="n">
        <v>5.1137659</v>
      </c>
      <c r="G27" s="18" t="n">
        <v>500.75745774</v>
      </c>
      <c r="H27" s="20" t="n">
        <v>3.25327671</v>
      </c>
      <c r="I27" s="18" t="n">
        <v>499.03722647</v>
      </c>
      <c r="J27" s="20" t="n">
        <v>2.71804273</v>
      </c>
      <c r="K27" s="18" t="n">
        <v>495.95332585</v>
      </c>
      <c r="L27" s="20" t="n">
        <v>2.75955637</v>
      </c>
      <c r="M27" s="18" t="n">
        <v>433.74807221</v>
      </c>
      <c r="N27" s="20" t="n">
        <v>14.3856779</v>
      </c>
      <c r="O27" s="18" t="s">
        <v>182</v>
      </c>
      <c r="P27" s="20" t="s">
        <v>182</v>
      </c>
      <c r="Q27" s="18" t="s">
        <v>182</v>
      </c>
      <c r="R27" s="20" t="s">
        <v>182</v>
      </c>
      <c r="S27" s="18" t="s">
        <v>182</v>
      </c>
      <c r="T27" s="20" t="s">
        <v>182</v>
      </c>
      <c r="U27" s="18" t="n">
        <v>426.77082046</v>
      </c>
      <c r="V27" s="20" t="n">
        <v>3.87897118</v>
      </c>
    </row>
    <row r="28" spans="1:22">
      <c r="A28" s="15" t="s">
        <v>203</v>
      </c>
      <c r="B28" s="17" t="n">
        <v>7568</v>
      </c>
      <c r="C28" s="18">
        <f>(162.0/B28*100)</f>
        <v/>
      </c>
      <c r="D28" s="19" t="n">
        <v>7406</v>
      </c>
      <c r="E28" s="18" t="n">
        <v>374.65456885</v>
      </c>
      <c r="F28" s="20" t="n">
        <v>4.5022893</v>
      </c>
      <c r="G28" s="18" t="n">
        <v>411.09862764</v>
      </c>
      <c r="H28" s="20" t="n">
        <v>3.0619624</v>
      </c>
      <c r="I28" s="18" t="n">
        <v>415.14641166</v>
      </c>
      <c r="J28" s="20" t="n">
        <v>2.51135828</v>
      </c>
      <c r="K28" s="18" t="n">
        <v>420.83978678</v>
      </c>
      <c r="L28" s="20" t="n">
        <v>3.45342694</v>
      </c>
      <c r="M28" s="18" t="n">
        <v>331.61953229</v>
      </c>
      <c r="N28" s="20" t="n">
        <v>9.41278149</v>
      </c>
      <c r="O28" s="18" t="s">
        <v>182</v>
      </c>
      <c r="P28" s="20" t="s">
        <v>182</v>
      </c>
      <c r="Q28" s="18" t="s">
        <v>182</v>
      </c>
      <c r="R28" s="20" t="s">
        <v>182</v>
      </c>
      <c r="S28" s="18" t="s">
        <v>182</v>
      </c>
      <c r="T28" s="20" t="s">
        <v>182</v>
      </c>
      <c r="U28" s="18" t="n">
        <v>367.38930553</v>
      </c>
      <c r="V28" s="20" t="n">
        <v>7.5797725</v>
      </c>
    </row>
    <row r="29" spans="1:22">
      <c r="A29" s="15" t="s">
        <v>204</v>
      </c>
      <c r="B29" s="17" t="n">
        <v>5385</v>
      </c>
      <c r="C29" s="18">
        <f>(37.0/B29*100)</f>
        <v/>
      </c>
      <c r="D29" s="19" t="n">
        <v>5348</v>
      </c>
      <c r="E29" s="18" t="n">
        <v>502.59711276</v>
      </c>
      <c r="F29" s="20" t="n">
        <v>7.589389</v>
      </c>
      <c r="G29" s="18" t="n">
        <v>524.57608349</v>
      </c>
      <c r="H29" s="20" t="n">
        <v>3.66201052</v>
      </c>
      <c r="I29" s="18" t="n">
        <v>517.8655912</v>
      </c>
      <c r="J29" s="20" t="n">
        <v>2.38583212</v>
      </c>
      <c r="K29" s="18" t="n">
        <v>522.20052003</v>
      </c>
      <c r="L29" s="20" t="n">
        <v>3.43877615</v>
      </c>
      <c r="M29" s="18" t="n">
        <v>388.67614524</v>
      </c>
      <c r="N29" s="20" t="n">
        <v>42.43001082</v>
      </c>
      <c r="O29" s="18" t="s">
        <v>182</v>
      </c>
      <c r="P29" s="20" t="s">
        <v>182</v>
      </c>
      <c r="Q29" s="18" t="n">
        <v>335.3902018</v>
      </c>
      <c r="R29" s="20" t="n">
        <v>12.1685767</v>
      </c>
      <c r="S29" s="18" t="s">
        <v>182</v>
      </c>
      <c r="T29" s="20" t="s">
        <v>182</v>
      </c>
      <c r="U29" s="18" t="n">
        <v>425.63121028</v>
      </c>
      <c r="V29" s="20" t="n">
        <v>11.27582328</v>
      </c>
    </row>
    <row r="30" spans="1:22">
      <c r="A30" s="15" t="s">
        <v>205</v>
      </c>
      <c r="B30" s="17" t="n">
        <v>4520</v>
      </c>
      <c r="C30" s="18">
        <f>(666.0/B30*100)</f>
        <v/>
      </c>
      <c r="D30" s="19" t="n">
        <v>3854</v>
      </c>
      <c r="E30" s="18" t="n">
        <v>498.30587759</v>
      </c>
      <c r="F30" s="20" t="n">
        <v>9.035574799999999</v>
      </c>
      <c r="G30" s="18" t="n">
        <v>503.97402776</v>
      </c>
      <c r="H30" s="20" t="n">
        <v>5.36713189</v>
      </c>
      <c r="I30" s="18" t="n">
        <v>500.84372828</v>
      </c>
      <c r="J30" s="20" t="n">
        <v>3.09999712</v>
      </c>
      <c r="K30" s="18" t="n">
        <v>510.27247072</v>
      </c>
      <c r="L30" s="20" t="n">
        <v>3.84912918</v>
      </c>
      <c r="M30" s="18" t="n">
        <v>416.62079913</v>
      </c>
      <c r="N30" s="20" t="n">
        <v>23.35845308</v>
      </c>
      <c r="O30" s="18" t="s">
        <v>182</v>
      </c>
      <c r="P30" s="20" t="s">
        <v>182</v>
      </c>
      <c r="Q30" s="18" t="s">
        <v>182</v>
      </c>
      <c r="R30" s="20" t="s">
        <v>182</v>
      </c>
      <c r="S30" s="18" t="s">
        <v>182</v>
      </c>
      <c r="T30" s="20" t="s">
        <v>182</v>
      </c>
      <c r="U30" s="18" t="n">
        <v>427.00504776</v>
      </c>
      <c r="V30" s="20" t="n">
        <v>6.26707329</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(19.0/B32*100)</f>
        <v/>
      </c>
      <c r="D32" s="19" t="n">
        <v>4459</v>
      </c>
      <c r="E32" s="18" t="n">
        <v>479.2907445</v>
      </c>
      <c r="F32" s="20" t="n">
        <v>7.22074544</v>
      </c>
      <c r="G32" s="18" t="n">
        <v>508.22689793</v>
      </c>
      <c r="H32" s="20" t="n">
        <v>3.85635683</v>
      </c>
      <c r="I32" s="18" t="n">
        <v>506.11818955</v>
      </c>
      <c r="J32" s="20" t="n">
        <v>2.57571524</v>
      </c>
      <c r="K32" s="18" t="n">
        <v>516.15837777</v>
      </c>
      <c r="L32" s="20" t="n">
        <v>4.32232912</v>
      </c>
      <c r="M32" s="18" t="n">
        <v>459.37468581</v>
      </c>
      <c r="N32" s="20" t="n">
        <v>28.13902873</v>
      </c>
      <c r="O32" s="18" t="s">
        <v>182</v>
      </c>
      <c r="P32" s="20" t="s">
        <v>182</v>
      </c>
      <c r="Q32" s="18" t="s">
        <v>182</v>
      </c>
      <c r="R32" s="20" t="s">
        <v>182</v>
      </c>
      <c r="S32" s="18" t="s">
        <v>182</v>
      </c>
      <c r="T32" s="20" t="s">
        <v>182</v>
      </c>
      <c r="U32" s="18" t="n">
        <v>431.82462067</v>
      </c>
      <c r="V32" s="20" t="n">
        <v>10.45657393</v>
      </c>
    </row>
    <row r="33" spans="1:22">
      <c r="A33" s="15" t="s">
        <v>208</v>
      </c>
      <c r="B33" s="17" t="n">
        <v>7325</v>
      </c>
      <c r="C33" s="18">
        <f>(263.0/B33*100)</f>
        <v/>
      </c>
      <c r="D33" s="19" t="n">
        <v>7062</v>
      </c>
      <c r="E33" s="18" t="n">
        <v>481.10079907</v>
      </c>
      <c r="F33" s="20" t="n">
        <v>10.83891639</v>
      </c>
      <c r="G33" s="18" t="n">
        <v>504.15000006</v>
      </c>
      <c r="H33" s="20" t="n">
        <v>4.45121015</v>
      </c>
      <c r="I33" s="18" t="n">
        <v>492.87821685</v>
      </c>
      <c r="J33" s="20" t="n">
        <v>2.98474629</v>
      </c>
      <c r="K33" s="18" t="n">
        <v>496.88911326</v>
      </c>
      <c r="L33" s="20" t="n">
        <v>3.75486381</v>
      </c>
      <c r="M33" s="18" t="n">
        <v>385.2957023</v>
      </c>
      <c r="N33" s="20" t="n">
        <v>29.52119482</v>
      </c>
      <c r="O33" s="18" t="s">
        <v>182</v>
      </c>
      <c r="P33" s="20" t="s">
        <v>182</v>
      </c>
      <c r="Q33" s="18" t="s">
        <v>182</v>
      </c>
      <c r="R33" s="20" t="s">
        <v>182</v>
      </c>
      <c r="S33" s="18" t="s">
        <v>182</v>
      </c>
      <c r="T33" s="20" t="s">
        <v>182</v>
      </c>
      <c r="U33" s="18" t="n">
        <v>434.47731379</v>
      </c>
      <c r="V33" s="20" t="n">
        <v>10.10700992</v>
      </c>
    </row>
    <row r="34" spans="1:22">
      <c r="A34" s="15" t="s">
        <v>209</v>
      </c>
      <c r="B34" s="17" t="n">
        <v>6350</v>
      </c>
      <c r="C34" s="18">
        <f>(112.0/B34*100)</f>
        <v/>
      </c>
      <c r="D34" s="19" t="n">
        <v>6238</v>
      </c>
      <c r="E34" s="18" t="n">
        <v>455.79104017</v>
      </c>
      <c r="F34" s="20" t="n">
        <v>7.00971902</v>
      </c>
      <c r="G34" s="18" t="n">
        <v>483.52535085</v>
      </c>
      <c r="H34" s="20" t="n">
        <v>4.20155036</v>
      </c>
      <c r="I34" s="18" t="n">
        <v>491.55341822</v>
      </c>
      <c r="J34" s="20" t="n">
        <v>2.92541064</v>
      </c>
      <c r="K34" s="18" t="n">
        <v>484.63705802</v>
      </c>
      <c r="L34" s="20" t="n">
        <v>4.25508703</v>
      </c>
      <c r="M34" s="18" t="n">
        <v>379.07328183</v>
      </c>
      <c r="N34" s="20" t="n">
        <v>14.0777645</v>
      </c>
      <c r="O34" s="18" t="s">
        <v>182</v>
      </c>
      <c r="P34" s="20" t="s">
        <v>182</v>
      </c>
      <c r="Q34" s="18" t="n">
        <v>336.51078337</v>
      </c>
      <c r="R34" s="20" t="n">
        <v>12.24828707</v>
      </c>
      <c r="S34" s="18" t="s">
        <v>182</v>
      </c>
      <c r="T34" s="20" t="s">
        <v>182</v>
      </c>
      <c r="U34" s="18" t="n">
        <v>398.34608253</v>
      </c>
      <c r="V34" s="20" t="n">
        <v>8.60175898</v>
      </c>
    </row>
    <row r="35" spans="1:22">
      <c r="A35" s="15" t="s">
        <v>210</v>
      </c>
      <c r="B35" s="17" t="n">
        <v>6406</v>
      </c>
      <c r="C35" s="18">
        <f>(101.0/B35*100)</f>
        <v/>
      </c>
      <c r="D35" s="19" t="n">
        <v>6305</v>
      </c>
      <c r="E35" s="18" t="n">
        <v>514.4739208</v>
      </c>
      <c r="F35" s="20" t="n">
        <v>6.43694316</v>
      </c>
      <c r="G35" s="18" t="n">
        <v>523.9162182</v>
      </c>
      <c r="H35" s="20" t="n">
        <v>3.98136622</v>
      </c>
      <c r="I35" s="18" t="n">
        <v>513.620649</v>
      </c>
      <c r="J35" s="20" t="n">
        <v>2.05261651</v>
      </c>
      <c r="K35" s="18" t="n">
        <v>511.95195534</v>
      </c>
      <c r="L35" s="20" t="n">
        <v>3.58156771</v>
      </c>
      <c r="M35" s="18" t="n">
        <v>456.28947541</v>
      </c>
      <c r="N35" s="20" t="n">
        <v>18.93491365</v>
      </c>
      <c r="O35" s="18" t="s">
        <v>182</v>
      </c>
      <c r="P35" s="20" t="s">
        <v>182</v>
      </c>
      <c r="Q35" s="18" t="n">
        <v>349.78970242</v>
      </c>
      <c r="R35" s="20" t="n">
        <v>6.90672373</v>
      </c>
      <c r="S35" s="18" t="s">
        <v>182</v>
      </c>
      <c r="T35" s="20" t="s">
        <v>182</v>
      </c>
      <c r="U35" s="18" t="n">
        <v>449.14884452</v>
      </c>
      <c r="V35" s="20" t="n">
        <v>6.91698183</v>
      </c>
    </row>
    <row r="36" spans="1:22">
      <c r="A36" s="15" t="s">
        <v>211</v>
      </c>
      <c r="B36" s="17" t="n">
        <v>6736</v>
      </c>
      <c r="C36" s="18">
        <f>(93.0/B36*100)</f>
        <v/>
      </c>
      <c r="D36" s="19" t="n">
        <v>6643</v>
      </c>
      <c r="E36" s="18" t="n">
        <v>463.6649382</v>
      </c>
      <c r="F36" s="20" t="n">
        <v>5.82689514</v>
      </c>
      <c r="G36" s="18" t="n">
        <v>491.95963071</v>
      </c>
      <c r="H36" s="20" t="n">
        <v>3.47917373</v>
      </c>
      <c r="I36" s="18" t="n">
        <v>492.48230836</v>
      </c>
      <c r="J36" s="20" t="n">
        <v>2.48074688</v>
      </c>
      <c r="K36" s="18" t="n">
        <v>489.01414122</v>
      </c>
      <c r="L36" s="20" t="n">
        <v>3.1693909</v>
      </c>
      <c r="M36" s="18" t="n">
        <v>415.69116087</v>
      </c>
      <c r="N36" s="20" t="n">
        <v>19.29217902</v>
      </c>
      <c r="O36" s="18" t="s">
        <v>182</v>
      </c>
      <c r="P36" s="20" t="s">
        <v>182</v>
      </c>
      <c r="Q36" s="18" t="s">
        <v>182</v>
      </c>
      <c r="R36" s="20" t="s">
        <v>182</v>
      </c>
      <c r="S36" s="18" t="s">
        <v>182</v>
      </c>
      <c r="T36" s="20" t="s">
        <v>182</v>
      </c>
      <c r="U36" s="18" t="n">
        <v>423.22151411</v>
      </c>
      <c r="V36" s="20" t="n">
        <v>7.39789778</v>
      </c>
    </row>
    <row r="37" spans="1:22">
      <c r="A37" s="15" t="s">
        <v>212</v>
      </c>
      <c r="B37" s="17" t="n">
        <v>5458</v>
      </c>
      <c r="C37" s="18">
        <f>(362.0/B37*100)</f>
        <v/>
      </c>
      <c r="D37" s="19" t="n">
        <v>5096</v>
      </c>
      <c r="E37" s="18" t="n">
        <v>490.10209602</v>
      </c>
      <c r="F37" s="20" t="n">
        <v>7.23978305</v>
      </c>
      <c r="G37" s="18" t="n">
        <v>511.37089572</v>
      </c>
      <c r="H37" s="20" t="n">
        <v>4.47838152</v>
      </c>
      <c r="I37" s="18" t="n">
        <v>501.29026191</v>
      </c>
      <c r="J37" s="20" t="n">
        <v>3.60258699</v>
      </c>
      <c r="K37" s="18" t="n">
        <v>508.40514011</v>
      </c>
      <c r="L37" s="20" t="n">
        <v>3.81635333</v>
      </c>
      <c r="M37" s="18" t="n">
        <v>389.21190398</v>
      </c>
      <c r="N37" s="20" t="n">
        <v>22.35314496</v>
      </c>
      <c r="O37" s="18" t="s">
        <v>182</v>
      </c>
      <c r="P37" s="20" t="s">
        <v>182</v>
      </c>
      <c r="Q37" s="18" t="s">
        <v>182</v>
      </c>
      <c r="R37" s="20" t="s">
        <v>182</v>
      </c>
      <c r="S37" s="18" t="s">
        <v>182</v>
      </c>
      <c r="T37" s="20" t="s">
        <v>182</v>
      </c>
      <c r="U37" s="18" t="n">
        <v>427.60272846</v>
      </c>
      <c r="V37" s="20" t="n">
        <v>6.05839171</v>
      </c>
    </row>
    <row r="38" spans="1:22">
      <c r="A38" s="15" t="s">
        <v>213</v>
      </c>
      <c r="B38" s="17" t="n">
        <v>5860</v>
      </c>
      <c r="C38" s="18">
        <f>(78.0/B38*100)</f>
        <v/>
      </c>
      <c r="D38" s="19" t="n">
        <v>5782</v>
      </c>
      <c r="E38" s="18" t="n">
        <v>518.58908361</v>
      </c>
      <c r="F38" s="20" t="n">
        <v>6.35267492</v>
      </c>
      <c r="G38" s="18" t="n">
        <v>534.9019051499999</v>
      </c>
      <c r="H38" s="20" t="n">
        <v>4.0817412</v>
      </c>
      <c r="I38" s="18" t="n">
        <v>527.72258095</v>
      </c>
      <c r="J38" s="20" t="n">
        <v>3.30247984</v>
      </c>
      <c r="K38" s="18" t="n">
        <v>525.89631145</v>
      </c>
      <c r="L38" s="20" t="n">
        <v>4.17159163</v>
      </c>
      <c r="M38" s="18" t="n">
        <v>423.77334755</v>
      </c>
      <c r="N38" s="20" t="n">
        <v>19.6152984</v>
      </c>
      <c r="O38" s="18" t="s">
        <v>182</v>
      </c>
      <c r="P38" s="20" t="s">
        <v>182</v>
      </c>
      <c r="Q38" s="18" t="s">
        <v>182</v>
      </c>
      <c r="R38" s="20" t="s">
        <v>182</v>
      </c>
      <c r="S38" s="18" t="s">
        <v>182</v>
      </c>
      <c r="T38" s="20" t="s">
        <v>182</v>
      </c>
      <c r="U38" s="18" t="n">
        <v>465.81112655</v>
      </c>
      <c r="V38" s="20" t="n">
        <v>6.22577939</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(5697.0/B40*100)</f>
        <v/>
      </c>
      <c r="D40" s="19" t="n">
        <v>8460</v>
      </c>
      <c r="E40" s="18" t="n">
        <v>470.03024386</v>
      </c>
      <c r="F40" s="20" t="n">
        <v>8.72326795</v>
      </c>
      <c r="G40" s="18" t="n">
        <v>502.81775133</v>
      </c>
      <c r="H40" s="20" t="n">
        <v>5.66643064</v>
      </c>
      <c r="I40" s="18" t="n">
        <v>500.60591749</v>
      </c>
      <c r="J40" s="20" t="n">
        <v>3.36629336</v>
      </c>
      <c r="K40" s="18" t="n">
        <v>503.69417215</v>
      </c>
      <c r="L40" s="20" t="n">
        <v>3.86713859</v>
      </c>
      <c r="M40" s="18" t="n">
        <v>408.69474018</v>
      </c>
      <c r="N40" s="20" t="n">
        <v>29.40753755</v>
      </c>
      <c r="O40" s="18" t="s">
        <v>182</v>
      </c>
      <c r="P40" s="20" t="s">
        <v>182</v>
      </c>
      <c r="Q40" s="18" t="n">
        <v>491.16464222</v>
      </c>
      <c r="R40" s="20" t="n">
        <v>2.5540442</v>
      </c>
      <c r="S40" s="18" t="s">
        <v>182</v>
      </c>
      <c r="T40" s="20" t="s">
        <v>182</v>
      </c>
      <c r="U40" s="18" t="n">
        <v>411.59729922</v>
      </c>
      <c r="V40" s="20" t="n">
        <v>6.70089646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(3006.0/B46*100)</f>
        <v/>
      </c>
      <c r="D46" s="19" t="n">
        <v>20135</v>
      </c>
      <c r="E46" s="18" t="n">
        <v>360.10581881</v>
      </c>
      <c r="F46" s="20" t="n">
        <v>6.06853613</v>
      </c>
      <c r="G46" s="18" t="n">
        <v>385.85949763</v>
      </c>
      <c r="H46" s="20" t="n">
        <v>4.58469958</v>
      </c>
      <c r="I46" s="18" t="n">
        <v>397.6770947</v>
      </c>
      <c r="J46" s="20" t="n">
        <v>3.86840698</v>
      </c>
      <c r="K46" s="18" t="n">
        <v>407.68137853</v>
      </c>
      <c r="L46" s="20" t="n">
        <v>4.79744601</v>
      </c>
      <c r="M46" s="18" t="n">
        <v>284.46388749</v>
      </c>
      <c r="N46" s="20" t="n">
        <v>12.06045404</v>
      </c>
      <c r="O46" s="18" t="s">
        <v>182</v>
      </c>
      <c r="P46" s="20" t="s">
        <v>182</v>
      </c>
      <c r="Q46" s="18" t="s">
        <v>182</v>
      </c>
      <c r="R46" s="20" t="s">
        <v>182</v>
      </c>
      <c r="S46" s="18" t="s">
        <v>182</v>
      </c>
      <c r="T46" s="20" t="s">
        <v>182</v>
      </c>
      <c r="U46" s="18" t="n">
        <v>360.47129607</v>
      </c>
      <c r="V46" s="20" t="n">
        <v>3.74211053</v>
      </c>
    </row>
    <row r="47" spans="1:22">
      <c r="A47" s="15" t="s">
        <v>222</v>
      </c>
      <c r="B47" s="17" t="n">
        <v>5928</v>
      </c>
      <c r="C47" s="18">
        <f>(262.0/B47*100)</f>
        <v/>
      </c>
      <c r="D47" s="19" t="n">
        <v>5666</v>
      </c>
      <c r="E47" s="18" t="n">
        <v>406.62399203</v>
      </c>
      <c r="F47" s="20" t="n">
        <v>7.2497335</v>
      </c>
      <c r="G47" s="18" t="n">
        <v>456.52186881</v>
      </c>
      <c r="H47" s="20" t="n">
        <v>5.11393622</v>
      </c>
      <c r="I47" s="18" t="n">
        <v>460.06763882</v>
      </c>
      <c r="J47" s="20" t="n">
        <v>3.72415221</v>
      </c>
      <c r="K47" s="18" t="n">
        <v>457.32485794</v>
      </c>
      <c r="L47" s="20" t="n">
        <v>6.14270196</v>
      </c>
      <c r="M47" s="18" t="n">
        <v>351.05817057</v>
      </c>
      <c r="N47" s="20" t="n">
        <v>12.61946813</v>
      </c>
      <c r="O47" s="18" t="s">
        <v>182</v>
      </c>
      <c r="P47" s="20" t="s">
        <v>182</v>
      </c>
      <c r="Q47" s="18" t="s">
        <v>182</v>
      </c>
      <c r="R47" s="20" t="s">
        <v>182</v>
      </c>
      <c r="S47" s="18" t="s">
        <v>182</v>
      </c>
      <c r="T47" s="20" t="s">
        <v>182</v>
      </c>
      <c r="U47" s="18" t="n">
        <v>390.02898079</v>
      </c>
      <c r="V47" s="20" t="n">
        <v>4.96087394</v>
      </c>
    </row>
    <row r="48" spans="1:22">
      <c r="A48" s="15" t="s">
        <v>223</v>
      </c>
      <c r="B48" s="17" t="n">
        <v>9841</v>
      </c>
      <c r="C48" s="18">
        <f>(19.0/B48*100)</f>
        <v/>
      </c>
      <c r="D48" s="19" t="n">
        <v>9822</v>
      </c>
      <c r="E48" s="18" t="n">
        <v>511.90715149</v>
      </c>
      <c r="F48" s="20" t="n">
        <v>7.20675961</v>
      </c>
      <c r="G48" s="18" t="n">
        <v>534.78376481</v>
      </c>
      <c r="H48" s="20" t="n">
        <v>4.7166973</v>
      </c>
      <c r="I48" s="18" t="n">
        <v>537.58358306</v>
      </c>
      <c r="J48" s="20" t="n">
        <v>5.4330356</v>
      </c>
      <c r="K48" s="18" t="n">
        <v>558.34728812</v>
      </c>
      <c r="L48" s="20" t="n">
        <v>8.337191109999999</v>
      </c>
      <c r="M48" s="18" t="n">
        <v>379.37826934</v>
      </c>
      <c r="N48" s="20" t="n">
        <v>11.07715242</v>
      </c>
      <c r="O48" s="18" t="s">
        <v>182</v>
      </c>
      <c r="P48" s="20" t="s">
        <v>182</v>
      </c>
      <c r="Q48" s="18" t="s">
        <v>182</v>
      </c>
      <c r="R48" s="20" t="s">
        <v>182</v>
      </c>
      <c r="S48" s="18" t="s">
        <v>182</v>
      </c>
      <c r="T48" s="20" t="s">
        <v>182</v>
      </c>
      <c r="U48" s="18" t="n">
        <v>449.97465706</v>
      </c>
      <c r="V48" s="20" t="n">
        <v>26.59198579</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(1257.0/B50*100)</f>
        <v/>
      </c>
      <c r="D50" s="19" t="n">
        <v>10538</v>
      </c>
      <c r="E50" s="18" t="n">
        <v>365.73039775</v>
      </c>
      <c r="F50" s="20" t="n">
        <v>4.95746062</v>
      </c>
      <c r="G50" s="18" t="n">
        <v>394.85931243</v>
      </c>
      <c r="H50" s="20" t="n">
        <v>4.03457747</v>
      </c>
      <c r="I50" s="18" t="n">
        <v>397.35231111</v>
      </c>
      <c r="J50" s="20" t="n">
        <v>2.53221193</v>
      </c>
      <c r="K50" s="18" t="n">
        <v>410.40414787</v>
      </c>
      <c r="L50" s="20" t="n">
        <v>4.61418468</v>
      </c>
      <c r="M50" s="18" t="n">
        <v>309.38214635</v>
      </c>
      <c r="N50" s="20" t="n">
        <v>11.65830352</v>
      </c>
      <c r="O50" s="18" t="s">
        <v>182</v>
      </c>
      <c r="P50" s="20" t="s">
        <v>182</v>
      </c>
      <c r="Q50" s="18" t="s">
        <v>182</v>
      </c>
      <c r="R50" s="20" t="s">
        <v>182</v>
      </c>
      <c r="S50" s="18" t="s">
        <v>182</v>
      </c>
      <c r="T50" s="20" t="s">
        <v>182</v>
      </c>
      <c r="U50" s="18" t="n">
        <v>367.97532154</v>
      </c>
      <c r="V50" s="20" t="n">
        <v>7.34724616</v>
      </c>
    </row>
    <row r="51" spans="1:22">
      <c r="A51" s="15" t="s">
        <v>226</v>
      </c>
      <c r="B51" s="17" t="n">
        <v>6866</v>
      </c>
      <c r="C51" s="18">
        <f>(116.0/B51*100)</f>
        <v/>
      </c>
      <c r="D51" s="19" t="n">
        <v>6750</v>
      </c>
      <c r="E51" s="18" t="n">
        <v>388.97802798</v>
      </c>
      <c r="F51" s="20" t="n">
        <v>5.5929551</v>
      </c>
      <c r="G51" s="18" t="n">
        <v>403.20230264</v>
      </c>
      <c r="H51" s="20" t="n">
        <v>4.7731761</v>
      </c>
      <c r="I51" s="18" t="n">
        <v>406.66151176</v>
      </c>
      <c r="J51" s="20" t="n">
        <v>2.95255061</v>
      </c>
      <c r="K51" s="18" t="n">
        <v>416.12410626</v>
      </c>
      <c r="L51" s="20" t="n">
        <v>4.28706489</v>
      </c>
      <c r="M51" s="18" t="n">
        <v>338.45012167</v>
      </c>
      <c r="N51" s="20" t="n">
        <v>17.18682088</v>
      </c>
      <c r="O51" s="18" t="s">
        <v>182</v>
      </c>
      <c r="P51" s="20" t="s">
        <v>182</v>
      </c>
      <c r="Q51" s="18" t="n">
        <v>380.5422133</v>
      </c>
      <c r="R51" s="20" t="n">
        <v>4.31283207</v>
      </c>
      <c r="S51" s="18" t="s">
        <v>182</v>
      </c>
      <c r="T51" s="20" t="s">
        <v>182</v>
      </c>
      <c r="U51" s="18" t="n">
        <v>378.09853331</v>
      </c>
      <c r="V51" s="20" t="n">
        <v>5.01732186</v>
      </c>
    </row>
    <row r="52" spans="1:22">
      <c r="A52" s="15" t="s">
        <v>227</v>
      </c>
      <c r="B52" s="17" t="n">
        <v>5809</v>
      </c>
      <c r="C52" s="18">
        <f>(129.0/B52*100)</f>
        <v/>
      </c>
      <c r="D52" s="19" t="n">
        <v>5680</v>
      </c>
      <c r="E52" s="18" t="n">
        <v>435.03978405</v>
      </c>
      <c r="F52" s="20" t="n">
        <v>7.79440603</v>
      </c>
      <c r="G52" s="18" t="n">
        <v>469.91419678</v>
      </c>
      <c r="H52" s="20" t="n">
        <v>4.13102207</v>
      </c>
      <c r="I52" s="18" t="n">
        <v>469.28511441</v>
      </c>
      <c r="J52" s="20" t="n">
        <v>3.04331386</v>
      </c>
      <c r="K52" s="18" t="n">
        <v>475.41080958</v>
      </c>
      <c r="L52" s="20" t="n">
        <v>4.46218296</v>
      </c>
      <c r="M52" s="18" t="n">
        <v>376.4202098</v>
      </c>
      <c r="N52" s="20" t="n">
        <v>22.91895151</v>
      </c>
      <c r="O52" s="18" t="s">
        <v>182</v>
      </c>
      <c r="P52" s="20" t="s">
        <v>182</v>
      </c>
      <c r="Q52" s="18" t="s">
        <v>182</v>
      </c>
      <c r="R52" s="20" t="s">
        <v>182</v>
      </c>
      <c r="S52" s="18" t="s">
        <v>182</v>
      </c>
      <c r="T52" s="20" t="s">
        <v>182</v>
      </c>
      <c r="U52" s="18" t="n">
        <v>386.10901381</v>
      </c>
      <c r="V52" s="20" t="n">
        <v>6.54571557</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(544.0/B54*100)</f>
        <v/>
      </c>
      <c r="D54" s="19" t="n">
        <v>4196</v>
      </c>
      <c r="E54" s="18" t="n">
        <v>315.38288944</v>
      </c>
      <c r="F54" s="20" t="n">
        <v>6.12309859</v>
      </c>
      <c r="G54" s="18" t="n">
        <v>341.76728223</v>
      </c>
      <c r="H54" s="20" t="n">
        <v>5.73618984</v>
      </c>
      <c r="I54" s="18" t="n">
        <v>340.23391209</v>
      </c>
      <c r="J54" s="20" t="n">
        <v>4.11219445</v>
      </c>
      <c r="K54" s="18" t="n">
        <v>350.03192455</v>
      </c>
      <c r="L54" s="20" t="n">
        <v>3.90337742</v>
      </c>
      <c r="M54" s="18" t="n">
        <v>287.6604697</v>
      </c>
      <c r="N54" s="20" t="n">
        <v>9.120625710000001</v>
      </c>
      <c r="O54" s="18" t="s">
        <v>182</v>
      </c>
      <c r="P54" s="20" t="s">
        <v>182</v>
      </c>
      <c r="Q54" s="18" t="s">
        <v>182</v>
      </c>
      <c r="R54" s="20" t="s">
        <v>182</v>
      </c>
      <c r="S54" s="18" t="s">
        <v>182</v>
      </c>
      <c r="T54" s="20" t="s">
        <v>182</v>
      </c>
      <c r="U54" s="18" t="n">
        <v>294.1522119</v>
      </c>
      <c r="V54" s="20" t="n">
        <v>4.94383438</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529.09852717</v>
      </c>
      <c r="F56" s="20" t="n">
        <v>7.26860168</v>
      </c>
      <c r="G56" s="18" t="n">
        <v>557.77165359</v>
      </c>
      <c r="H56" s="20" t="n">
        <v>3.8775162</v>
      </c>
      <c r="I56" s="18" t="n">
        <v>548.81316348</v>
      </c>
      <c r="J56" s="20" t="n">
        <v>3.2067041</v>
      </c>
      <c r="K56" s="18" t="n">
        <v>544.8538115</v>
      </c>
      <c r="L56" s="20" t="n">
        <v>5.17350747</v>
      </c>
      <c r="M56" s="18" t="n">
        <v>469.66514609</v>
      </c>
      <c r="N56" s="20" t="n">
        <v>16.61451933</v>
      </c>
      <c r="O56" s="18" t="s">
        <v>182</v>
      </c>
      <c r="P56" s="20" t="s">
        <v>182</v>
      </c>
      <c r="Q56" s="18" t="s">
        <v>182</v>
      </c>
      <c r="R56" s="20" t="s">
        <v>182</v>
      </c>
      <c r="S56" s="18" t="s">
        <v>182</v>
      </c>
      <c r="T56" s="20" t="s">
        <v>182</v>
      </c>
      <c r="U56" s="18" t="n">
        <v>463.16569189</v>
      </c>
      <c r="V56" s="20" t="n">
        <v>20.01484507</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(280.0/B61*100)</f>
        <v/>
      </c>
      <c r="D61" s="19" t="n">
        <v>6245</v>
      </c>
      <c r="E61" s="18" t="n">
        <v>452.43920193</v>
      </c>
      <c r="F61" s="20" t="n">
        <v>5.49699212</v>
      </c>
      <c r="G61" s="18" t="n">
        <v>468.80488157</v>
      </c>
      <c r="H61" s="20" t="n">
        <v>4.42673077</v>
      </c>
      <c r="I61" s="18" t="n">
        <v>486.97393067</v>
      </c>
      <c r="J61" s="20" t="n">
        <v>2.44664976</v>
      </c>
      <c r="K61" s="18" t="n">
        <v>498.68322854</v>
      </c>
      <c r="L61" s="20" t="n">
        <v>3.81257899</v>
      </c>
      <c r="M61" s="18" t="n">
        <v>412.79041495</v>
      </c>
      <c r="N61" s="20" t="n">
        <v>15.55189954</v>
      </c>
      <c r="O61" s="18" t="s">
        <v>182</v>
      </c>
      <c r="P61" s="20" t="s">
        <v>182</v>
      </c>
      <c r="Q61" s="18" t="s">
        <v>182</v>
      </c>
      <c r="R61" s="20" t="s">
        <v>182</v>
      </c>
      <c r="S61" s="18" t="s">
        <v>182</v>
      </c>
      <c r="T61" s="20" t="s">
        <v>182</v>
      </c>
      <c r="U61" s="18" t="n">
        <v>413.38907031</v>
      </c>
      <c r="V61" s="20" t="n">
        <v>7.6388033</v>
      </c>
    </row>
    <row r="62" spans="1:22">
      <c r="A62" s="15" t="s">
        <v>237</v>
      </c>
      <c r="B62" s="17" t="n">
        <v>4476</v>
      </c>
      <c r="C62" s="18">
        <f>(5.0/B62*100)</f>
        <v/>
      </c>
      <c r="D62" s="19" t="n">
        <v>4471</v>
      </c>
      <c r="E62" s="18" t="n">
        <v>539.47922119</v>
      </c>
      <c r="F62" s="20" t="n">
        <v>5.8947546</v>
      </c>
      <c r="G62" s="18" t="n">
        <v>555.8290931400001</v>
      </c>
      <c r="H62" s="20" t="n">
        <v>2.29205508</v>
      </c>
      <c r="I62" s="18" t="n">
        <v>541.30694665</v>
      </c>
      <c r="J62" s="20" t="n">
        <v>1.8546542</v>
      </c>
      <c r="K62" s="18" t="n">
        <v>534.87541278</v>
      </c>
      <c r="L62" s="20" t="n">
        <v>4.52532981</v>
      </c>
      <c r="M62" s="18" t="n">
        <v>492.5715519</v>
      </c>
      <c r="N62" s="20" t="n">
        <v>17.55575261</v>
      </c>
      <c r="O62" s="18" t="s">
        <v>182</v>
      </c>
      <c r="P62" s="20" t="s">
        <v>182</v>
      </c>
      <c r="Q62" s="18" t="s">
        <v>182</v>
      </c>
      <c r="R62" s="20" t="s">
        <v>182</v>
      </c>
      <c r="S62" s="18" t="s">
        <v>182</v>
      </c>
      <c r="T62" s="20" t="s">
        <v>182</v>
      </c>
      <c r="U62" s="18" t="n">
        <v>466.64706381</v>
      </c>
      <c r="V62" s="20" t="n">
        <v>26.15286886</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(768.0/B67*100)</f>
        <v/>
      </c>
      <c r="D67" s="19" t="n">
        <v>6203</v>
      </c>
      <c r="E67" s="18" t="n">
        <v>368.17037923</v>
      </c>
      <c r="F67" s="20" t="n">
        <v>4.16207114</v>
      </c>
      <c r="G67" s="18" t="n">
        <v>400.86282346</v>
      </c>
      <c r="H67" s="20" t="n">
        <v>3.33258675</v>
      </c>
      <c r="I67" s="18" t="n">
        <v>402.86524894</v>
      </c>
      <c r="J67" s="20" t="n">
        <v>3.12790231</v>
      </c>
      <c r="K67" s="18" t="n">
        <v>406.69791588</v>
      </c>
      <c r="L67" s="20" t="n">
        <v>5.90877608</v>
      </c>
      <c r="M67" s="18" t="n">
        <v>303.84785217</v>
      </c>
      <c r="N67" s="20" t="n">
        <v>8.663461910000001</v>
      </c>
      <c r="O67" s="18" t="s">
        <v>182</v>
      </c>
      <c r="P67" s="20" t="s">
        <v>182</v>
      </c>
      <c r="Q67" s="18" t="s">
        <v>182</v>
      </c>
      <c r="R67" s="20" t="s">
        <v>182</v>
      </c>
      <c r="S67" s="18" t="s">
        <v>182</v>
      </c>
      <c r="T67" s="20" t="s">
        <v>182</v>
      </c>
      <c r="U67" s="18" t="n">
        <v>339.94576553</v>
      </c>
      <c r="V67" s="20" t="n">
        <v>6.29886978</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481.77311259</v>
      </c>
      <c r="F70" s="20" t="n">
        <v>7.47884746</v>
      </c>
      <c r="G70" s="18" t="n">
        <v>503.54418364</v>
      </c>
      <c r="H70" s="20" t="n">
        <v>5.03317389</v>
      </c>
      <c r="I70" s="18" t="n">
        <v>498.65178238</v>
      </c>
      <c r="J70" s="20" t="n">
        <v>3.18924192</v>
      </c>
      <c r="K70" s="18" t="n">
        <v>502.38538409</v>
      </c>
      <c r="L70" s="20" t="n">
        <v>4.68959084</v>
      </c>
      <c r="M70" s="18" t="n">
        <v>454.95534387</v>
      </c>
      <c r="N70" s="20" t="n">
        <v>16.73197951</v>
      </c>
      <c r="O70" s="18" t="s">
        <v>182</v>
      </c>
      <c r="P70" s="20" t="s">
        <v>182</v>
      </c>
      <c r="Q70" s="18" t="s">
        <v>182</v>
      </c>
      <c r="R70" s="20" t="s">
        <v>182</v>
      </c>
      <c r="S70" s="18" t="s">
        <v>182</v>
      </c>
      <c r="T70" s="20" t="s">
        <v>182</v>
      </c>
      <c r="U70" s="18" t="n">
        <v>440.14724088</v>
      </c>
      <c r="V70" s="20" t="n">
        <v>8.13647016</v>
      </c>
    </row>
    <row r="71" spans="1:22">
      <c r="A71" s="15" t="s">
        <v>246</v>
      </c>
      <c r="B71" s="17" t="n">
        <v>6115</v>
      </c>
      <c r="C71" s="18">
        <f>(126.0/B71*100)</f>
        <v/>
      </c>
      <c r="D71" s="19" t="n">
        <v>5989</v>
      </c>
      <c r="E71" s="18" t="n">
        <v>558.14972051</v>
      </c>
      <c r="F71" s="20" t="n">
        <v>5.05697997</v>
      </c>
      <c r="G71" s="18" t="n">
        <v>575.88068655</v>
      </c>
      <c r="H71" s="20" t="n">
        <v>3.02891622</v>
      </c>
      <c r="I71" s="18" t="n">
        <v>562.02215561</v>
      </c>
      <c r="J71" s="20" t="n">
        <v>2.00560437</v>
      </c>
      <c r="K71" s="18" t="n">
        <v>567.52987982</v>
      </c>
      <c r="L71" s="20" t="n">
        <v>4.31247953</v>
      </c>
      <c r="M71" s="18" t="n">
        <v>478.19921099</v>
      </c>
      <c r="N71" s="20" t="n">
        <v>17.49214051</v>
      </c>
      <c r="O71" s="18" t="s">
        <v>182</v>
      </c>
      <c r="P71" s="20" t="s">
        <v>182</v>
      </c>
      <c r="Q71" s="18" t="s">
        <v>182</v>
      </c>
      <c r="R71" s="20" t="s">
        <v>182</v>
      </c>
      <c r="S71" s="18" t="s">
        <v>182</v>
      </c>
      <c r="T71" s="20" t="s">
        <v>182</v>
      </c>
      <c r="U71" s="18" t="n">
        <v>521.09615064</v>
      </c>
      <c r="V71" s="20" t="n">
        <v>14.90824766</v>
      </c>
    </row>
    <row r="72" spans="1:22">
      <c r="A72" s="15" t="s">
        <v>247</v>
      </c>
      <c r="B72" s="17" t="n">
        <v>7708</v>
      </c>
      <c r="C72" s="18">
        <f>(9.0/B72*100)</f>
        <v/>
      </c>
      <c r="D72" s="19" t="n">
        <v>7699</v>
      </c>
      <c r="E72" s="18" t="n">
        <v>524.1552596400001</v>
      </c>
      <c r="F72" s="20" t="n">
        <v>6.29938328</v>
      </c>
      <c r="G72" s="18" t="n">
        <v>557.76904158</v>
      </c>
      <c r="H72" s="20" t="n">
        <v>3.93367688</v>
      </c>
      <c r="I72" s="18" t="n">
        <v>537.87691092</v>
      </c>
      <c r="J72" s="20" t="n">
        <v>3.17774482</v>
      </c>
      <c r="K72" s="18" t="n">
        <v>548.34945735</v>
      </c>
      <c r="L72" s="20" t="n">
        <v>5.46332572</v>
      </c>
      <c r="M72" s="18" t="n">
        <v>397.26229727</v>
      </c>
      <c r="N72" s="20" t="n">
        <v>19.0006931</v>
      </c>
      <c r="O72" s="18" t="s">
        <v>182</v>
      </c>
      <c r="P72" s="20" t="s">
        <v>182</v>
      </c>
      <c r="Q72" s="18" t="s">
        <v>182</v>
      </c>
      <c r="R72" s="20" t="s">
        <v>182</v>
      </c>
      <c r="S72" s="18" t="s">
        <v>182</v>
      </c>
      <c r="T72" s="20" t="s">
        <v>182</v>
      </c>
      <c r="U72" s="18" t="n">
        <v>448.83325433</v>
      </c>
      <c r="V72" s="20" t="n">
        <v>28.85227689</v>
      </c>
    </row>
    <row r="73" spans="1:22">
      <c r="A73" s="15" t="s">
        <v>248</v>
      </c>
      <c r="B73" s="17" t="n">
        <v>8249</v>
      </c>
      <c r="C73" s="18">
        <f>(270.0/B73*100)</f>
        <v/>
      </c>
      <c r="D73" s="19" t="n">
        <v>7979</v>
      </c>
      <c r="E73" s="18" t="n">
        <v>402.14021917</v>
      </c>
      <c r="F73" s="20" t="n">
        <v>5.51054701</v>
      </c>
      <c r="G73" s="18" t="n">
        <v>418.63100831</v>
      </c>
      <c r="H73" s="20" t="n">
        <v>3.81147349</v>
      </c>
      <c r="I73" s="18" t="n">
        <v>417.50121302</v>
      </c>
      <c r="J73" s="20" t="n">
        <v>3.19916827</v>
      </c>
      <c r="K73" s="18" t="n">
        <v>428.07439258</v>
      </c>
      <c r="L73" s="20" t="n">
        <v>5.67413443</v>
      </c>
      <c r="M73" s="18" t="n">
        <v>373.56292305</v>
      </c>
      <c r="N73" s="20" t="n">
        <v>8.33863586</v>
      </c>
      <c r="O73" s="18" t="s">
        <v>182</v>
      </c>
      <c r="P73" s="20" t="s">
        <v>182</v>
      </c>
      <c r="Q73" s="18" t="s">
        <v>182</v>
      </c>
      <c r="R73" s="20" t="s">
        <v>182</v>
      </c>
      <c r="S73" s="18" t="s">
        <v>182</v>
      </c>
      <c r="T73" s="20" t="s">
        <v>182</v>
      </c>
      <c r="U73" s="18" t="n">
        <v>372.38450229</v>
      </c>
      <c r="V73" s="20" t="n">
        <v>11.57085337</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(334.0/B77*100)</f>
        <v/>
      </c>
      <c r="D77" s="19" t="n">
        <v>5728</v>
      </c>
      <c r="E77" s="18" t="n">
        <v>386.91798583</v>
      </c>
      <c r="F77" s="20" t="n">
        <v>6.62713799</v>
      </c>
      <c r="G77" s="18" t="n">
        <v>428.37150896</v>
      </c>
      <c r="H77" s="20" t="n">
        <v>5.6783205</v>
      </c>
      <c r="I77" s="18" t="n">
        <v>439.79001609</v>
      </c>
      <c r="J77" s="20" t="n">
        <v>2.90713898</v>
      </c>
      <c r="K77" s="18" t="n">
        <v>435.6017773</v>
      </c>
      <c r="L77" s="20" t="n">
        <v>4.75716091</v>
      </c>
      <c r="M77" s="18" t="n">
        <v>351.09429102</v>
      </c>
      <c r="N77" s="20" t="n">
        <v>14.79109672</v>
      </c>
      <c r="O77" s="18" t="s">
        <v>182</v>
      </c>
      <c r="P77" s="20" t="s">
        <v>182</v>
      </c>
      <c r="Q77" s="18" t="s">
        <v>182</v>
      </c>
      <c r="R77" s="20" t="s">
        <v>182</v>
      </c>
      <c r="S77" s="18" t="s">
        <v>182</v>
      </c>
      <c r="T77" s="20" t="s">
        <v>182</v>
      </c>
      <c r="U77" s="18" t="n">
        <v>371.5121393</v>
      </c>
      <c r="V77" s="20" t="n">
        <v>3.93460009</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364</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473.13911712</v>
      </c>
      <c r="F7" s="20" t="n">
        <v>3.40255114</v>
      </c>
      <c r="G7" s="18" t="n">
        <v>491.48635816</v>
      </c>
      <c r="H7" s="20" t="n">
        <v>3.16123085</v>
      </c>
      <c r="I7" s="18" t="n">
        <v>501.57791037</v>
      </c>
      <c r="J7" s="20" t="n">
        <v>2.08637787</v>
      </c>
      <c r="K7" s="18" t="n">
        <v>517.23908943</v>
      </c>
      <c r="L7" s="20" t="n">
        <v>3.87983561</v>
      </c>
      <c r="M7" s="18" t="n">
        <v>388.11866311</v>
      </c>
      <c r="N7" s="20" t="n">
        <v>15.08149247</v>
      </c>
      <c r="O7" s="18" t="s">
        <v>182</v>
      </c>
      <c r="P7" s="20" t="s">
        <v>182</v>
      </c>
      <c r="Q7" s="18" t="s">
        <v>182</v>
      </c>
      <c r="R7" s="20" t="s">
        <v>182</v>
      </c>
      <c r="S7" s="18" t="s">
        <v>182</v>
      </c>
      <c r="T7" s="20" t="s">
        <v>182</v>
      </c>
      <c r="U7" s="18" t="n">
        <v>465.38459383</v>
      </c>
      <c r="V7" s="20" t="n">
        <v>4.7429096</v>
      </c>
    </row>
    <row r="8" spans="1:22">
      <c r="A8" s="15" t="s">
        <v>183</v>
      </c>
      <c r="B8" s="17" t="n">
        <v>7007</v>
      </c>
      <c r="C8" s="18">
        <f>(279.0/B8*100)</f>
        <v/>
      </c>
      <c r="D8" s="19" t="n">
        <v>6728</v>
      </c>
      <c r="E8" s="18" t="n">
        <v>481.63169891</v>
      </c>
      <c r="F8" s="20" t="n">
        <v>3.63417479</v>
      </c>
      <c r="G8" s="18" t="n">
        <v>494.70790198</v>
      </c>
      <c r="H8" s="20" t="n">
        <v>4.56080367</v>
      </c>
      <c r="I8" s="18" t="n">
        <v>509.81834303</v>
      </c>
      <c r="J8" s="20" t="n">
        <v>3.51278392</v>
      </c>
      <c r="K8" s="18" t="n">
        <v>510.65136259</v>
      </c>
      <c r="L8" s="20" t="n">
        <v>4.11508281</v>
      </c>
      <c r="M8" s="18" t="n">
        <v>431.33135579</v>
      </c>
      <c r="N8" s="20" t="n">
        <v>28.63360248</v>
      </c>
      <c r="O8" s="18" t="s">
        <v>182</v>
      </c>
      <c r="P8" s="20" t="s">
        <v>182</v>
      </c>
      <c r="Q8" s="18" t="n">
        <v>301.63126691</v>
      </c>
      <c r="R8" s="20" t="n">
        <v>25.14921031</v>
      </c>
      <c r="S8" s="18" t="s">
        <v>182</v>
      </c>
      <c r="T8" s="20" t="s">
        <v>182</v>
      </c>
      <c r="U8" s="18" t="n">
        <v>431.18418006</v>
      </c>
      <c r="V8" s="20" t="n">
        <v>8.10485652</v>
      </c>
    </row>
    <row r="9" spans="1:22">
      <c r="A9" s="15" t="s">
        <v>184</v>
      </c>
      <c r="B9" s="17" t="n">
        <v>9651</v>
      </c>
      <c r="C9" s="18">
        <f>(683.0/B9*100)</f>
        <v/>
      </c>
      <c r="D9" s="19" t="n">
        <v>8968</v>
      </c>
      <c r="E9" s="18" t="n">
        <v>494.35804244</v>
      </c>
      <c r="F9" s="20" t="n">
        <v>4.49454291</v>
      </c>
      <c r="G9" s="18" t="n">
        <v>523.31598747</v>
      </c>
      <c r="H9" s="20" t="n">
        <v>2.80793497</v>
      </c>
      <c r="I9" s="18" t="n">
        <v>522.70085061</v>
      </c>
      <c r="J9" s="20" t="n">
        <v>3.13699207</v>
      </c>
      <c r="K9" s="18" t="n">
        <v>517.85341266</v>
      </c>
      <c r="L9" s="20" t="n">
        <v>3.41711062</v>
      </c>
      <c r="M9" s="18" t="n">
        <v>434.12804464</v>
      </c>
      <c r="N9" s="20" t="n">
        <v>42.04427122</v>
      </c>
      <c r="O9" s="18" t="s">
        <v>182</v>
      </c>
      <c r="P9" s="20" t="s">
        <v>182</v>
      </c>
      <c r="Q9" s="18" t="n">
        <v>357.98454354</v>
      </c>
      <c r="R9" s="20" t="n">
        <v>11.51846445</v>
      </c>
      <c r="S9" s="18" t="s">
        <v>182</v>
      </c>
      <c r="T9" s="20" t="s">
        <v>182</v>
      </c>
      <c r="U9" s="18" t="n">
        <v>434.80580282</v>
      </c>
      <c r="V9" s="20" t="n">
        <v>6.10991968</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(179.0/B11*100)</f>
        <v/>
      </c>
      <c r="D11" s="19" t="n">
        <v>6874</v>
      </c>
      <c r="E11" s="18" t="n">
        <v>414.79223723</v>
      </c>
      <c r="F11" s="20" t="n">
        <v>3.9201859</v>
      </c>
      <c r="G11" s="18" t="n">
        <v>426.49232785</v>
      </c>
      <c r="H11" s="20" t="n">
        <v>3.26482157</v>
      </c>
      <c r="I11" s="18" t="n">
        <v>427.63712572</v>
      </c>
      <c r="J11" s="20" t="n">
        <v>3.33141026</v>
      </c>
      <c r="K11" s="18" t="n">
        <v>444.62636228</v>
      </c>
      <c r="L11" s="20" t="n">
        <v>4.72177309</v>
      </c>
      <c r="M11" s="18" t="n">
        <v>327.62067624</v>
      </c>
      <c r="N11" s="20" t="n">
        <v>23.85874784</v>
      </c>
      <c r="O11" s="18" t="s">
        <v>182</v>
      </c>
      <c r="P11" s="20" t="s">
        <v>182</v>
      </c>
      <c r="Q11" s="18" t="s">
        <v>182</v>
      </c>
      <c r="R11" s="20" t="s">
        <v>182</v>
      </c>
      <c r="S11" s="18" t="s">
        <v>182</v>
      </c>
      <c r="T11" s="20" t="s">
        <v>182</v>
      </c>
      <c r="U11" s="18" t="n">
        <v>393.38238133</v>
      </c>
      <c r="V11" s="20" t="n">
        <v>5.94986973</v>
      </c>
    </row>
    <row r="12" spans="1:22">
      <c r="A12" s="15" t="s">
        <v>187</v>
      </c>
      <c r="B12" s="17" t="n">
        <v>6894</v>
      </c>
      <c r="C12" s="18">
        <f>(128.0/B12*100)</f>
        <v/>
      </c>
      <c r="D12" s="19" t="n">
        <v>6766</v>
      </c>
      <c r="E12" s="18" t="n">
        <v>489.1434661</v>
      </c>
      <c r="F12" s="20" t="n">
        <v>3.45483289</v>
      </c>
      <c r="G12" s="18" t="n">
        <v>494.99261436</v>
      </c>
      <c r="H12" s="20" t="n">
        <v>2.49820696</v>
      </c>
      <c r="I12" s="18" t="n">
        <v>498.50101426</v>
      </c>
      <c r="J12" s="20" t="n">
        <v>3.5550479</v>
      </c>
      <c r="K12" s="18" t="n">
        <v>525.29488803</v>
      </c>
      <c r="L12" s="20" t="n">
        <v>4.08584224</v>
      </c>
      <c r="M12" s="18" t="n">
        <v>428.30653466</v>
      </c>
      <c r="N12" s="20" t="n">
        <v>25.45177241</v>
      </c>
      <c r="O12" s="18" t="s">
        <v>182</v>
      </c>
      <c r="P12" s="20" t="s">
        <v>182</v>
      </c>
      <c r="Q12" s="18" t="n">
        <v>340.98506961</v>
      </c>
      <c r="R12" s="20" t="n">
        <v>12.52444664</v>
      </c>
      <c r="S12" s="18" t="s">
        <v>182</v>
      </c>
      <c r="T12" s="20" t="s">
        <v>182</v>
      </c>
      <c r="U12" s="18" t="n">
        <v>424.83055605</v>
      </c>
      <c r="V12" s="20" t="n">
        <v>7.16267017</v>
      </c>
    </row>
    <row r="13" spans="1:22">
      <c r="A13" s="15" t="s">
        <v>188</v>
      </c>
      <c r="B13" s="17" t="n">
        <v>7161</v>
      </c>
      <c r="C13" s="18">
        <f>(376.0/B13*100)</f>
        <v/>
      </c>
      <c r="D13" s="19" t="n">
        <v>6785</v>
      </c>
      <c r="E13" s="18" t="n">
        <v>507.58340312</v>
      </c>
      <c r="F13" s="20" t="n">
        <v>4.35670878</v>
      </c>
      <c r="G13" s="18" t="n">
        <v>517.54826638</v>
      </c>
      <c r="H13" s="20" t="n">
        <v>3.21794463</v>
      </c>
      <c r="I13" s="18" t="n">
        <v>516.3706696199999</v>
      </c>
      <c r="J13" s="20" t="n">
        <v>2.73626955</v>
      </c>
      <c r="K13" s="18" t="n">
        <v>534.81157725</v>
      </c>
      <c r="L13" s="20" t="n">
        <v>3.54269222</v>
      </c>
      <c r="M13" s="18" t="n">
        <v>403.46505939</v>
      </c>
      <c r="N13" s="20" t="n">
        <v>16.7949963</v>
      </c>
      <c r="O13" s="18" t="s">
        <v>182</v>
      </c>
      <c r="P13" s="20" t="s">
        <v>182</v>
      </c>
      <c r="Q13" s="18" t="n">
        <v>447.51533769</v>
      </c>
      <c r="R13" s="20" t="n">
        <v>5.97365007</v>
      </c>
      <c r="S13" s="18" t="s">
        <v>182</v>
      </c>
      <c r="T13" s="20" t="s">
        <v>182</v>
      </c>
      <c r="U13" s="18" t="n">
        <v>443.25787947</v>
      </c>
      <c r="V13" s="20" t="n">
        <v>6.05391652</v>
      </c>
    </row>
    <row r="14" spans="1:22">
      <c r="A14" s="15" t="s">
        <v>189</v>
      </c>
      <c r="B14" s="17" t="n">
        <v>5587</v>
      </c>
      <c r="C14" s="18">
        <f>(210.0/B14*100)</f>
        <v/>
      </c>
      <c r="D14" s="19" t="n">
        <v>5377</v>
      </c>
      <c r="E14" s="18" t="n">
        <v>507.67234982</v>
      </c>
      <c r="F14" s="20" t="n">
        <v>4.59698218</v>
      </c>
      <c r="G14" s="18" t="n">
        <v>514.42839172</v>
      </c>
      <c r="H14" s="20" t="n">
        <v>3.62794228</v>
      </c>
      <c r="I14" s="18" t="n">
        <v>523.16164134</v>
      </c>
      <c r="J14" s="20" t="n">
        <v>2.51183041</v>
      </c>
      <c r="K14" s="18" t="n">
        <v>533.5278246</v>
      </c>
      <c r="L14" s="20" t="n">
        <v>3.49607351</v>
      </c>
      <c r="M14" s="18" t="n">
        <v>422.7798821</v>
      </c>
      <c r="N14" s="20" t="n">
        <v>14.90176457</v>
      </c>
      <c r="O14" s="18" t="s">
        <v>182</v>
      </c>
      <c r="P14" s="20" t="s">
        <v>182</v>
      </c>
      <c r="Q14" s="18" t="s">
        <v>182</v>
      </c>
      <c r="R14" s="20" t="s">
        <v>182</v>
      </c>
      <c r="S14" s="18" t="s">
        <v>182</v>
      </c>
      <c r="T14" s="20" t="s">
        <v>182</v>
      </c>
      <c r="U14" s="18" t="n">
        <v>462.86092494</v>
      </c>
      <c r="V14" s="20" t="n">
        <v>9.015771600000001</v>
      </c>
    </row>
    <row r="15" spans="1:22">
      <c r="A15" s="15" t="s">
        <v>190</v>
      </c>
      <c r="B15" s="17" t="n">
        <v>5882</v>
      </c>
      <c r="C15" s="18">
        <f>(206.0/B15*100)</f>
        <v/>
      </c>
      <c r="D15" s="19" t="n">
        <v>5676</v>
      </c>
      <c r="E15" s="18" t="n">
        <v>483.72258867</v>
      </c>
      <c r="F15" s="20" t="n">
        <v>7.29804355</v>
      </c>
      <c r="G15" s="18" t="n">
        <v>505.44566777</v>
      </c>
      <c r="H15" s="20" t="n">
        <v>4.09127058</v>
      </c>
      <c r="I15" s="18" t="n">
        <v>516.48561265</v>
      </c>
      <c r="J15" s="20" t="n">
        <v>2.49818906</v>
      </c>
      <c r="K15" s="18" t="n">
        <v>523.45045969</v>
      </c>
      <c r="L15" s="20" t="n">
        <v>2.81515349</v>
      </c>
      <c r="M15" s="18" t="n">
        <v>390.64671061</v>
      </c>
      <c r="N15" s="20" t="n">
        <v>25.21597104</v>
      </c>
      <c r="O15" s="18" t="s">
        <v>182</v>
      </c>
      <c r="P15" s="20" t="s">
        <v>182</v>
      </c>
      <c r="Q15" s="18" t="n">
        <v>368.85220715</v>
      </c>
      <c r="R15" s="20" t="n">
        <v>14.5875493</v>
      </c>
      <c r="S15" s="18" t="s">
        <v>182</v>
      </c>
      <c r="T15" s="20" t="s">
        <v>182</v>
      </c>
      <c r="U15" s="18" t="n">
        <v>456.84024732</v>
      </c>
      <c r="V15" s="20" t="n">
        <v>8.4916088</v>
      </c>
    </row>
    <row r="16" spans="1:22">
      <c r="A16" s="15" t="s">
        <v>191</v>
      </c>
      <c r="B16" s="17" t="n">
        <v>6108</v>
      </c>
      <c r="C16" s="18">
        <f>(281.0/B16*100)</f>
        <v/>
      </c>
      <c r="D16" s="19" t="n">
        <v>5827</v>
      </c>
      <c r="E16" s="18" t="n">
        <v>463.75011919</v>
      </c>
      <c r="F16" s="20" t="n">
        <v>5.61592244</v>
      </c>
      <c r="G16" s="18" t="n">
        <v>500.64967669</v>
      </c>
      <c r="H16" s="20" t="n">
        <v>4.07203556</v>
      </c>
      <c r="I16" s="18" t="n">
        <v>508.66729766</v>
      </c>
      <c r="J16" s="20" t="n">
        <v>2.56475629</v>
      </c>
      <c r="K16" s="18" t="n">
        <v>509.7267749</v>
      </c>
      <c r="L16" s="20" t="n">
        <v>3.03297143</v>
      </c>
      <c r="M16" s="18" t="n">
        <v>357.17090442</v>
      </c>
      <c r="N16" s="20" t="n">
        <v>17.03892866</v>
      </c>
      <c r="O16" s="18" t="s">
        <v>182</v>
      </c>
      <c r="P16" s="20" t="s">
        <v>182</v>
      </c>
      <c r="Q16" s="18" t="s">
        <v>182</v>
      </c>
      <c r="R16" s="20" t="s">
        <v>182</v>
      </c>
      <c r="S16" s="18" t="s">
        <v>182</v>
      </c>
      <c r="T16" s="20" t="s">
        <v>182</v>
      </c>
      <c r="U16" s="18" t="n">
        <v>409.11496947</v>
      </c>
      <c r="V16" s="20" t="n">
        <v>6.74662378</v>
      </c>
    </row>
    <row r="17" spans="1:22">
      <c r="A17" s="15" t="s">
        <v>192</v>
      </c>
      <c r="B17" s="17" t="n">
        <v>6504</v>
      </c>
      <c r="C17" s="18">
        <f>(854.0/B17*100)</f>
        <v/>
      </c>
      <c r="D17" s="19" t="n">
        <v>5650</v>
      </c>
      <c r="E17" s="18" t="n">
        <v>497.45817324</v>
      </c>
      <c r="F17" s="20" t="n">
        <v>3.9377489</v>
      </c>
      <c r="G17" s="18" t="n">
        <v>507.66179817</v>
      </c>
      <c r="H17" s="20" t="n">
        <v>4.19184118</v>
      </c>
      <c r="I17" s="18" t="n">
        <v>514.56231249</v>
      </c>
      <c r="J17" s="20" t="n">
        <v>3.82767736</v>
      </c>
      <c r="K17" s="18" t="n">
        <v>530.9204063</v>
      </c>
      <c r="L17" s="20" t="n">
        <v>3.40988021</v>
      </c>
      <c r="M17" s="18" t="s">
        <v>182</v>
      </c>
      <c r="N17" s="20" t="s">
        <v>182</v>
      </c>
      <c r="O17" s="18" t="s">
        <v>182</v>
      </c>
      <c r="P17" s="20" t="s">
        <v>182</v>
      </c>
      <c r="Q17" s="18" t="n">
        <v>362.96139732</v>
      </c>
      <c r="R17" s="20" t="n">
        <v>12.64520278</v>
      </c>
      <c r="S17" s="18" t="s">
        <v>182</v>
      </c>
      <c r="T17" s="20" t="s">
        <v>182</v>
      </c>
      <c r="U17" s="18" t="n">
        <v>442.28707428</v>
      </c>
      <c r="V17" s="20" t="n">
        <v>8.007647220000001</v>
      </c>
    </row>
    <row r="18" spans="1:22">
      <c r="A18" s="15" t="s">
        <v>193</v>
      </c>
      <c r="B18" s="17" t="n">
        <v>5532</v>
      </c>
      <c r="C18" s="18">
        <f>(43.0/B18*100)</f>
        <v/>
      </c>
      <c r="D18" s="19" t="n">
        <v>5489</v>
      </c>
      <c r="E18" s="18" t="n">
        <v>444.77510606</v>
      </c>
      <c r="F18" s="20" t="n">
        <v>4.84420644</v>
      </c>
      <c r="G18" s="18" t="n">
        <v>458.90686901</v>
      </c>
      <c r="H18" s="20" t="n">
        <v>3.84955842</v>
      </c>
      <c r="I18" s="18" t="n">
        <v>463.86294793</v>
      </c>
      <c r="J18" s="20" t="n">
        <v>4.58498458</v>
      </c>
      <c r="K18" s="18" t="n">
        <v>468.57635821</v>
      </c>
      <c r="L18" s="20" t="n">
        <v>6.62122411</v>
      </c>
      <c r="M18" s="18" t="n">
        <v>358.73236946</v>
      </c>
      <c r="N18" s="20" t="n">
        <v>16.39771243</v>
      </c>
      <c r="O18" s="18" t="s">
        <v>182</v>
      </c>
      <c r="P18" s="20" t="s">
        <v>182</v>
      </c>
      <c r="Q18" s="18" t="s">
        <v>182</v>
      </c>
      <c r="R18" s="20" t="s">
        <v>182</v>
      </c>
      <c r="S18" s="18" t="s">
        <v>182</v>
      </c>
      <c r="T18" s="20" t="s">
        <v>182</v>
      </c>
      <c r="U18" s="18" t="n">
        <v>398.71653896</v>
      </c>
      <c r="V18" s="20" t="n">
        <v>8.56041849</v>
      </c>
    </row>
    <row r="19" spans="1:22">
      <c r="A19" s="15" t="s">
        <v>194</v>
      </c>
      <c r="B19" s="17" t="n">
        <v>5658</v>
      </c>
      <c r="C19" s="18">
        <f>(311.0/B19*100)</f>
        <v/>
      </c>
      <c r="D19" s="19" t="n">
        <v>5347</v>
      </c>
      <c r="E19" s="18" t="n">
        <v>459.19768071</v>
      </c>
      <c r="F19" s="20" t="n">
        <v>5.85970818</v>
      </c>
      <c r="G19" s="18" t="n">
        <v>479.1808115</v>
      </c>
      <c r="H19" s="20" t="n">
        <v>3.6198863</v>
      </c>
      <c r="I19" s="18" t="n">
        <v>483.36347945</v>
      </c>
      <c r="J19" s="20" t="n">
        <v>2.92623347</v>
      </c>
      <c r="K19" s="18" t="n">
        <v>500.55621301</v>
      </c>
      <c r="L19" s="20" t="n">
        <v>4.67853222</v>
      </c>
      <c r="M19" s="18" t="n">
        <v>385.76858232</v>
      </c>
      <c r="N19" s="20" t="n">
        <v>18.33358349</v>
      </c>
      <c r="O19" s="18" t="s">
        <v>182</v>
      </c>
      <c r="P19" s="20" t="s">
        <v>182</v>
      </c>
      <c r="Q19" s="18" t="s">
        <v>182</v>
      </c>
      <c r="R19" s="20" t="s">
        <v>182</v>
      </c>
      <c r="S19" s="18" t="s">
        <v>182</v>
      </c>
      <c r="T19" s="20" t="s">
        <v>182</v>
      </c>
      <c r="U19" s="18" t="n">
        <v>400.3568932</v>
      </c>
      <c r="V19" s="20" t="n">
        <v>7.97054128</v>
      </c>
    </row>
    <row r="20" spans="1:22">
      <c r="A20" s="15" t="s">
        <v>195</v>
      </c>
      <c r="B20" s="17" t="n">
        <v>3371</v>
      </c>
      <c r="C20" s="18">
        <f>(81.0/B20*100)</f>
        <v/>
      </c>
      <c r="D20" s="19" t="n">
        <v>3290</v>
      </c>
      <c r="E20" s="18" t="n">
        <v>491.31527518</v>
      </c>
      <c r="F20" s="20" t="n">
        <v>4.96967594</v>
      </c>
      <c r="G20" s="18" t="n">
        <v>480.09203846</v>
      </c>
      <c r="H20" s="20" t="n">
        <v>4.65345096</v>
      </c>
      <c r="I20" s="18" t="n">
        <v>494.4164317</v>
      </c>
      <c r="J20" s="20" t="n">
        <v>3.04794169</v>
      </c>
      <c r="K20" s="18" t="n">
        <v>500.74619776</v>
      </c>
      <c r="L20" s="20" t="n">
        <v>4.84478044</v>
      </c>
      <c r="M20" s="18" t="s">
        <v>182</v>
      </c>
      <c r="N20" s="20" t="s">
        <v>182</v>
      </c>
      <c r="O20" s="18" t="s">
        <v>182</v>
      </c>
      <c r="P20" s="20" t="s">
        <v>182</v>
      </c>
      <c r="Q20" s="18" t="s">
        <v>182</v>
      </c>
      <c r="R20" s="20" t="s">
        <v>182</v>
      </c>
      <c r="S20" s="18" t="s">
        <v>182</v>
      </c>
      <c r="T20" s="20" t="s">
        <v>182</v>
      </c>
      <c r="U20" s="18" t="n">
        <v>440.76748043</v>
      </c>
      <c r="V20" s="20" t="n">
        <v>7.46991554</v>
      </c>
    </row>
    <row r="21" spans="1:22">
      <c r="A21" s="15" t="s">
        <v>196</v>
      </c>
      <c r="B21" s="17" t="n">
        <v>5741</v>
      </c>
      <c r="C21" s="18">
        <f>(115.0/B21*100)</f>
        <v/>
      </c>
      <c r="D21" s="19" t="n">
        <v>5626</v>
      </c>
      <c r="E21" s="18" t="n">
        <v>486.68089906</v>
      </c>
      <c r="F21" s="20" t="n">
        <v>4.51810521</v>
      </c>
      <c r="G21" s="18" t="n">
        <v>501.38115361</v>
      </c>
      <c r="H21" s="20" t="n">
        <v>2.86181974</v>
      </c>
      <c r="I21" s="18" t="n">
        <v>507.36609583</v>
      </c>
      <c r="J21" s="20" t="n">
        <v>2.46954066</v>
      </c>
      <c r="K21" s="18" t="n">
        <v>517.83880229</v>
      </c>
      <c r="L21" s="20" t="n">
        <v>3.93443601</v>
      </c>
      <c r="M21" s="18" t="n">
        <v>424.8487347</v>
      </c>
      <c r="N21" s="20" t="n">
        <v>29.04056888</v>
      </c>
      <c r="O21" s="18" t="s">
        <v>182</v>
      </c>
      <c r="P21" s="20" t="s">
        <v>182</v>
      </c>
      <c r="Q21" s="18" t="s">
        <v>182</v>
      </c>
      <c r="R21" s="20" t="s">
        <v>182</v>
      </c>
      <c r="S21" s="18" t="s">
        <v>182</v>
      </c>
      <c r="T21" s="20" t="s">
        <v>182</v>
      </c>
      <c r="U21" s="18" t="n">
        <v>453.44753464</v>
      </c>
      <c r="V21" s="20" t="n">
        <v>8.85838098</v>
      </c>
    </row>
    <row r="22" spans="1:22">
      <c r="A22" s="15" t="s">
        <v>197</v>
      </c>
      <c r="B22" s="17" t="n">
        <v>6598</v>
      </c>
      <c r="C22" s="18">
        <f>(107.0/B22*100)</f>
        <v/>
      </c>
      <c r="D22" s="19" t="n">
        <v>6491</v>
      </c>
      <c r="E22" s="18" t="n">
        <v>460.46156495</v>
      </c>
      <c r="F22" s="20" t="n">
        <v>6.30051265</v>
      </c>
      <c r="G22" s="18" t="n">
        <v>484.96870234</v>
      </c>
      <c r="H22" s="20" t="n">
        <v>5.85230922</v>
      </c>
      <c r="I22" s="18" t="n">
        <v>482.10634598</v>
      </c>
      <c r="J22" s="20" t="n">
        <v>4.44652672</v>
      </c>
      <c r="K22" s="18" t="n">
        <v>495.4392246</v>
      </c>
      <c r="L22" s="20" t="n">
        <v>5.06928331</v>
      </c>
      <c r="M22" s="18" t="n">
        <v>353.48150344</v>
      </c>
      <c r="N22" s="20" t="n">
        <v>10.04320883</v>
      </c>
      <c r="O22" s="18" t="s">
        <v>182</v>
      </c>
      <c r="P22" s="20" t="s">
        <v>182</v>
      </c>
      <c r="Q22" s="18" t="n">
        <v>465.3184081</v>
      </c>
      <c r="R22" s="20" t="n">
        <v>9.52311205</v>
      </c>
      <c r="S22" s="18" t="s">
        <v>182</v>
      </c>
      <c r="T22" s="20" t="s">
        <v>182</v>
      </c>
      <c r="U22" s="18" t="n">
        <v>394.48891993</v>
      </c>
      <c r="V22" s="20" t="n">
        <v>8.076965510000001</v>
      </c>
    </row>
    <row r="23" spans="1:22">
      <c r="A23" s="15" t="s">
        <v>198</v>
      </c>
      <c r="B23" s="17" t="n">
        <v>11583</v>
      </c>
      <c r="C23" s="18">
        <f>(578.0/B23*100)</f>
        <v/>
      </c>
      <c r="D23" s="19" t="n">
        <v>11005</v>
      </c>
      <c r="E23" s="18" t="n">
        <v>481.79788727</v>
      </c>
      <c r="F23" s="20" t="n">
        <v>4.34123863</v>
      </c>
      <c r="G23" s="18" t="n">
        <v>494.7005345</v>
      </c>
      <c r="H23" s="20" t="n">
        <v>4.46310559</v>
      </c>
      <c r="I23" s="18" t="n">
        <v>494.65232926</v>
      </c>
      <c r="J23" s="20" t="n">
        <v>3.39497122</v>
      </c>
      <c r="K23" s="18" t="n">
        <v>510.05674921</v>
      </c>
      <c r="L23" s="20" t="n">
        <v>5.13036437</v>
      </c>
      <c r="M23" s="18" t="n">
        <v>458.71026959</v>
      </c>
      <c r="N23" s="20" t="n">
        <v>19.55759787</v>
      </c>
      <c r="O23" s="18" t="s">
        <v>182</v>
      </c>
      <c r="P23" s="20" t="s">
        <v>182</v>
      </c>
      <c r="Q23" s="18" t="s">
        <v>182</v>
      </c>
      <c r="R23" s="20" t="s">
        <v>182</v>
      </c>
      <c r="S23" s="18" t="s">
        <v>182</v>
      </c>
      <c r="T23" s="20" t="s">
        <v>182</v>
      </c>
      <c r="U23" s="18" t="n">
        <v>437.23949128</v>
      </c>
      <c r="V23" s="20" t="n">
        <v>7.20336117</v>
      </c>
    </row>
    <row r="24" spans="1:22">
      <c r="A24" s="15" t="s">
        <v>199</v>
      </c>
      <c r="B24" s="17" t="n">
        <v>6647</v>
      </c>
      <c r="C24" s="18">
        <f>(32.0/B24*100)</f>
        <v/>
      </c>
      <c r="D24" s="19" t="n">
        <v>6615</v>
      </c>
      <c r="E24" s="18" t="n">
        <v>520.77291896</v>
      </c>
      <c r="F24" s="20" t="n">
        <v>4.46184762</v>
      </c>
      <c r="G24" s="18" t="n">
        <v>539.54389775</v>
      </c>
      <c r="H24" s="20" t="n">
        <v>4.14788997</v>
      </c>
      <c r="I24" s="18" t="n">
        <v>540.1406856900001</v>
      </c>
      <c r="J24" s="20" t="n">
        <v>3.31325504</v>
      </c>
      <c r="K24" s="18" t="n">
        <v>536.49164283</v>
      </c>
      <c r="L24" s="20" t="n">
        <v>4.02605193</v>
      </c>
      <c r="M24" s="18" t="n">
        <v>437.355754</v>
      </c>
      <c r="N24" s="20" t="n">
        <v>17.09724105</v>
      </c>
      <c r="O24" s="18" t="s">
        <v>182</v>
      </c>
      <c r="P24" s="20" t="s">
        <v>182</v>
      </c>
      <c r="Q24" s="18" t="s">
        <v>182</v>
      </c>
      <c r="R24" s="20" t="s">
        <v>182</v>
      </c>
      <c r="S24" s="18" t="s">
        <v>182</v>
      </c>
      <c r="T24" s="20" t="s">
        <v>182</v>
      </c>
      <c r="U24" s="18" t="n">
        <v>457.97252769</v>
      </c>
      <c r="V24" s="20" t="n">
        <v>13.33356053</v>
      </c>
    </row>
    <row r="25" spans="1:22">
      <c r="A25" s="15" t="s">
        <v>200</v>
      </c>
      <c r="B25" s="17" t="n">
        <v>5581</v>
      </c>
      <c r="C25" s="18">
        <f>(28.0/B25*100)</f>
        <v/>
      </c>
      <c r="D25" s="19" t="n">
        <v>5553</v>
      </c>
      <c r="E25" s="18" t="n">
        <v>510.45779981</v>
      </c>
      <c r="F25" s="20" t="n">
        <v>4.23824649</v>
      </c>
      <c r="G25" s="18" t="n">
        <v>508.67336077</v>
      </c>
      <c r="H25" s="20" t="n">
        <v>4.08166534</v>
      </c>
      <c r="I25" s="18" t="n">
        <v>539.0367467</v>
      </c>
      <c r="J25" s="20" t="n">
        <v>4.601226</v>
      </c>
      <c r="K25" s="18" t="n">
        <v>569.62831997</v>
      </c>
      <c r="L25" s="20" t="n">
        <v>7.09797298</v>
      </c>
      <c r="M25" s="18" t="n">
        <v>392.05635972</v>
      </c>
      <c r="N25" s="20" t="n">
        <v>35.90323828</v>
      </c>
      <c r="O25" s="18" t="s">
        <v>182</v>
      </c>
      <c r="P25" s="20" t="s">
        <v>182</v>
      </c>
      <c r="Q25" s="18" t="s">
        <v>182</v>
      </c>
      <c r="R25" s="20" t="s">
        <v>182</v>
      </c>
      <c r="S25" s="18" t="s">
        <v>182</v>
      </c>
      <c r="T25" s="20" t="s">
        <v>182</v>
      </c>
      <c r="U25" s="18" t="n">
        <v>426.35234824</v>
      </c>
      <c r="V25" s="20" t="n">
        <v>27.78104199</v>
      </c>
    </row>
    <row r="26" spans="1:22">
      <c r="A26" s="15" t="s">
        <v>201</v>
      </c>
      <c r="B26" s="17" t="n">
        <v>4869</v>
      </c>
      <c r="C26" s="18">
        <f>(124.0/B26*100)</f>
        <v/>
      </c>
      <c r="D26" s="19" t="n">
        <v>4745</v>
      </c>
      <c r="E26" s="18" t="n">
        <v>463.11197071</v>
      </c>
      <c r="F26" s="20" t="n">
        <v>5.41130949</v>
      </c>
      <c r="G26" s="18" t="n">
        <v>477.65784907</v>
      </c>
      <c r="H26" s="20" t="n">
        <v>3.83721437</v>
      </c>
      <c r="I26" s="18" t="n">
        <v>483.32759765</v>
      </c>
      <c r="J26" s="20" t="n">
        <v>2.56505258</v>
      </c>
      <c r="K26" s="18" t="n">
        <v>504.23035155</v>
      </c>
      <c r="L26" s="20" t="n">
        <v>3.89633247</v>
      </c>
      <c r="M26" s="18" t="s">
        <v>182</v>
      </c>
      <c r="N26" s="20" t="s">
        <v>182</v>
      </c>
      <c r="O26" s="18" t="s">
        <v>182</v>
      </c>
      <c r="P26" s="20" t="s">
        <v>182</v>
      </c>
      <c r="Q26" s="18" t="s">
        <v>182</v>
      </c>
      <c r="R26" s="20" t="s">
        <v>182</v>
      </c>
      <c r="S26" s="18" t="s">
        <v>182</v>
      </c>
      <c r="T26" s="20" t="s">
        <v>182</v>
      </c>
      <c r="U26" s="18" t="n">
        <v>434.07115577</v>
      </c>
      <c r="V26" s="20" t="n">
        <v>10.73838887</v>
      </c>
    </row>
    <row r="27" spans="1:22">
      <c r="A27" s="15" t="s">
        <v>202</v>
      </c>
      <c r="B27" s="17" t="n">
        <v>5299</v>
      </c>
      <c r="C27" s="18">
        <f>(255.0/B27*100)</f>
        <v/>
      </c>
      <c r="D27" s="19" t="n">
        <v>5044</v>
      </c>
      <c r="E27" s="18" t="n">
        <v>472.11795325</v>
      </c>
      <c r="F27" s="20" t="n">
        <v>3.53676573</v>
      </c>
      <c r="G27" s="18" t="n">
        <v>491.41937447</v>
      </c>
      <c r="H27" s="20" t="n">
        <v>3.79080268</v>
      </c>
      <c r="I27" s="18" t="n">
        <v>496.23662605</v>
      </c>
      <c r="J27" s="20" t="n">
        <v>2.47525549</v>
      </c>
      <c r="K27" s="18" t="n">
        <v>509.09350398</v>
      </c>
      <c r="L27" s="20" t="n">
        <v>2.8221807</v>
      </c>
      <c r="M27" s="18" t="n">
        <v>433.74807221</v>
      </c>
      <c r="N27" s="20" t="n">
        <v>14.3856779</v>
      </c>
      <c r="O27" s="18" t="s">
        <v>182</v>
      </c>
      <c r="P27" s="20" t="s">
        <v>182</v>
      </c>
      <c r="Q27" s="18" t="s">
        <v>182</v>
      </c>
      <c r="R27" s="20" t="s">
        <v>182</v>
      </c>
      <c r="S27" s="18" t="s">
        <v>182</v>
      </c>
      <c r="T27" s="20" t="s">
        <v>182</v>
      </c>
      <c r="U27" s="18" t="n">
        <v>427.01148296</v>
      </c>
      <c r="V27" s="20" t="n">
        <v>4.29527893</v>
      </c>
    </row>
    <row r="28" spans="1:22">
      <c r="A28" s="15" t="s">
        <v>203</v>
      </c>
      <c r="B28" s="17" t="n">
        <v>7568</v>
      </c>
      <c r="C28" s="18">
        <f>(173.0/B28*100)</f>
        <v/>
      </c>
      <c r="D28" s="19" t="n">
        <v>7395</v>
      </c>
      <c r="E28" s="18" t="n">
        <v>399.27594257</v>
      </c>
      <c r="F28" s="20" t="n">
        <v>3.01081747</v>
      </c>
      <c r="G28" s="18" t="n">
        <v>412.81668652</v>
      </c>
      <c r="H28" s="20" t="n">
        <v>2.67066971</v>
      </c>
      <c r="I28" s="18" t="n">
        <v>415.98327266</v>
      </c>
      <c r="J28" s="20" t="n">
        <v>2.78084816</v>
      </c>
      <c r="K28" s="18" t="n">
        <v>427.53791019</v>
      </c>
      <c r="L28" s="20" t="n">
        <v>4.97591291</v>
      </c>
      <c r="M28" s="18" t="n">
        <v>331.61953229</v>
      </c>
      <c r="N28" s="20" t="n">
        <v>9.41278149</v>
      </c>
      <c r="O28" s="18" t="s">
        <v>182</v>
      </c>
      <c r="P28" s="20" t="s">
        <v>182</v>
      </c>
      <c r="Q28" s="18" t="s">
        <v>182</v>
      </c>
      <c r="R28" s="20" t="s">
        <v>182</v>
      </c>
      <c r="S28" s="18" t="s">
        <v>182</v>
      </c>
      <c r="T28" s="20" t="s">
        <v>182</v>
      </c>
      <c r="U28" s="18" t="n">
        <v>359.48342796</v>
      </c>
      <c r="V28" s="20" t="n">
        <v>8.989014900000001</v>
      </c>
    </row>
    <row r="29" spans="1:22">
      <c r="A29" s="15" t="s">
        <v>204</v>
      </c>
      <c r="B29" s="17" t="n">
        <v>5385</v>
      </c>
      <c r="C29" s="18">
        <f>(37.0/B29*100)</f>
        <v/>
      </c>
      <c r="D29" s="19" t="n">
        <v>5348</v>
      </c>
      <c r="E29" s="18" t="n">
        <v>497.9707597</v>
      </c>
      <c r="F29" s="20" t="n">
        <v>5.02159659</v>
      </c>
      <c r="G29" s="18" t="n">
        <v>521.29527307</v>
      </c>
      <c r="H29" s="20" t="n">
        <v>3.22231865</v>
      </c>
      <c r="I29" s="18" t="n">
        <v>519.73800464</v>
      </c>
      <c r="J29" s="20" t="n">
        <v>2.69108763</v>
      </c>
      <c r="K29" s="18" t="n">
        <v>525.95154345</v>
      </c>
      <c r="L29" s="20" t="n">
        <v>3.98010462</v>
      </c>
      <c r="M29" s="18" t="n">
        <v>388.67614524</v>
      </c>
      <c r="N29" s="20" t="n">
        <v>42.43001082</v>
      </c>
      <c r="O29" s="18" t="s">
        <v>182</v>
      </c>
      <c r="P29" s="20" t="s">
        <v>182</v>
      </c>
      <c r="Q29" s="18" t="n">
        <v>335.3902018</v>
      </c>
      <c r="R29" s="20" t="n">
        <v>12.1685767</v>
      </c>
      <c r="S29" s="18" t="s">
        <v>182</v>
      </c>
      <c r="T29" s="20" t="s">
        <v>182</v>
      </c>
      <c r="U29" s="18" t="n">
        <v>424.78322478</v>
      </c>
      <c r="V29" s="20" t="n">
        <v>12.06950549</v>
      </c>
    </row>
    <row r="30" spans="1:22">
      <c r="A30" s="15" t="s">
        <v>205</v>
      </c>
      <c r="B30" s="17" t="n">
        <v>4520</v>
      </c>
      <c r="C30" s="18">
        <f>(682.0/B30*100)</f>
        <v/>
      </c>
      <c r="D30" s="19" t="n">
        <v>3838</v>
      </c>
      <c r="E30" s="18" t="n">
        <v>481.71107994</v>
      </c>
      <c r="F30" s="20" t="n">
        <v>6.3046166</v>
      </c>
      <c r="G30" s="18" t="n">
        <v>497.41478251</v>
      </c>
      <c r="H30" s="20" t="n">
        <v>3.96948182</v>
      </c>
      <c r="I30" s="18" t="n">
        <v>499.78673338</v>
      </c>
      <c r="J30" s="20" t="n">
        <v>3.38149683</v>
      </c>
      <c r="K30" s="18" t="n">
        <v>523.31257397</v>
      </c>
      <c r="L30" s="20" t="n">
        <v>3.91269697</v>
      </c>
      <c r="M30" s="18" t="n">
        <v>416.62079913</v>
      </c>
      <c r="N30" s="20" t="n">
        <v>23.35845308</v>
      </c>
      <c r="O30" s="18" t="s">
        <v>182</v>
      </c>
      <c r="P30" s="20" t="s">
        <v>182</v>
      </c>
      <c r="Q30" s="18" t="s">
        <v>182</v>
      </c>
      <c r="R30" s="20" t="s">
        <v>182</v>
      </c>
      <c r="S30" s="18" t="s">
        <v>182</v>
      </c>
      <c r="T30" s="20" t="s">
        <v>182</v>
      </c>
      <c r="U30" s="18" t="n">
        <v>425.81843432</v>
      </c>
      <c r="V30" s="20" t="n">
        <v>6.63271843</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(20.0/B32*100)</f>
        <v/>
      </c>
      <c r="D32" s="19" t="n">
        <v>4458</v>
      </c>
      <c r="E32" s="18" t="n">
        <v>492.84246263</v>
      </c>
      <c r="F32" s="20" t="n">
        <v>5.09070486</v>
      </c>
      <c r="G32" s="18" t="n">
        <v>508.43503953</v>
      </c>
      <c r="H32" s="20" t="n">
        <v>3.33237252</v>
      </c>
      <c r="I32" s="18" t="n">
        <v>503.02601122</v>
      </c>
      <c r="J32" s="20" t="n">
        <v>2.98053884</v>
      </c>
      <c r="K32" s="18" t="n">
        <v>523.17889971</v>
      </c>
      <c r="L32" s="20" t="n">
        <v>4.07132932</v>
      </c>
      <c r="M32" s="18" t="n">
        <v>459.37468581</v>
      </c>
      <c r="N32" s="20" t="n">
        <v>28.13902873</v>
      </c>
      <c r="O32" s="18" t="s">
        <v>182</v>
      </c>
      <c r="P32" s="20" t="s">
        <v>182</v>
      </c>
      <c r="Q32" s="18" t="s">
        <v>182</v>
      </c>
      <c r="R32" s="20" t="s">
        <v>182</v>
      </c>
      <c r="S32" s="18" t="s">
        <v>182</v>
      </c>
      <c r="T32" s="20" t="s">
        <v>182</v>
      </c>
      <c r="U32" s="18" t="n">
        <v>420.6414312</v>
      </c>
      <c r="V32" s="20" t="n">
        <v>10.6526435</v>
      </c>
    </row>
    <row r="33" spans="1:22">
      <c r="A33" s="15" t="s">
        <v>208</v>
      </c>
      <c r="B33" s="17" t="n">
        <v>7325</v>
      </c>
      <c r="C33" s="18">
        <f>(274.0/B33*100)</f>
        <v/>
      </c>
      <c r="D33" s="19" t="n">
        <v>7051</v>
      </c>
      <c r="E33" s="18" t="n">
        <v>494.29931096</v>
      </c>
      <c r="F33" s="20" t="n">
        <v>4.79781374</v>
      </c>
      <c r="G33" s="18" t="n">
        <v>499.08399638</v>
      </c>
      <c r="H33" s="20" t="n">
        <v>3.16991653</v>
      </c>
      <c r="I33" s="18" t="n">
        <v>488.08481633</v>
      </c>
      <c r="J33" s="20" t="n">
        <v>3.20133662</v>
      </c>
      <c r="K33" s="18" t="n">
        <v>497.49866266</v>
      </c>
      <c r="L33" s="20" t="n">
        <v>4.40621189</v>
      </c>
      <c r="M33" s="18" t="n">
        <v>385.2957023</v>
      </c>
      <c r="N33" s="20" t="n">
        <v>29.52119482</v>
      </c>
      <c r="O33" s="18" t="s">
        <v>182</v>
      </c>
      <c r="P33" s="20" t="s">
        <v>182</v>
      </c>
      <c r="Q33" s="18" t="s">
        <v>182</v>
      </c>
      <c r="R33" s="20" t="s">
        <v>182</v>
      </c>
      <c r="S33" s="18" t="s">
        <v>182</v>
      </c>
      <c r="T33" s="20" t="s">
        <v>182</v>
      </c>
      <c r="U33" s="18" t="n">
        <v>434.50239338</v>
      </c>
      <c r="V33" s="20" t="n">
        <v>11.54669654</v>
      </c>
    </row>
    <row r="34" spans="1:22">
      <c r="A34" s="15" t="s">
        <v>209</v>
      </c>
      <c r="B34" s="17" t="n">
        <v>6350</v>
      </c>
      <c r="C34" s="18">
        <f>(117.0/B34*100)</f>
        <v/>
      </c>
      <c r="D34" s="19" t="n">
        <v>6233</v>
      </c>
      <c r="E34" s="18" t="n">
        <v>467.62111956</v>
      </c>
      <c r="F34" s="20" t="n">
        <v>3.72620968</v>
      </c>
      <c r="G34" s="18" t="n">
        <v>483.55913184</v>
      </c>
      <c r="H34" s="20" t="n">
        <v>3.44121358</v>
      </c>
      <c r="I34" s="18" t="n">
        <v>487.57576718</v>
      </c>
      <c r="J34" s="20" t="n">
        <v>2.87734721</v>
      </c>
      <c r="K34" s="18" t="n">
        <v>504.95262806</v>
      </c>
      <c r="L34" s="20" t="n">
        <v>4.52139625</v>
      </c>
      <c r="M34" s="18" t="n">
        <v>379.07328183</v>
      </c>
      <c r="N34" s="20" t="n">
        <v>14.0777645</v>
      </c>
      <c r="O34" s="18" t="s">
        <v>182</v>
      </c>
      <c r="P34" s="20" t="s">
        <v>182</v>
      </c>
      <c r="Q34" s="18" t="n">
        <v>336.51078337</v>
      </c>
      <c r="R34" s="20" t="n">
        <v>12.24828707</v>
      </c>
      <c r="S34" s="18" t="s">
        <v>182</v>
      </c>
      <c r="T34" s="20" t="s">
        <v>182</v>
      </c>
      <c r="U34" s="18" t="n">
        <v>396.62445641</v>
      </c>
      <c r="V34" s="20" t="n">
        <v>9.057636520000001</v>
      </c>
    </row>
    <row r="35" spans="1:22">
      <c r="A35" s="15" t="s">
        <v>210</v>
      </c>
      <c r="B35" s="17" t="n">
        <v>6406</v>
      </c>
      <c r="C35" s="18">
        <f>(105.0/B35*100)</f>
        <v/>
      </c>
      <c r="D35" s="19" t="n">
        <v>6301</v>
      </c>
      <c r="E35" s="18" t="n">
        <v>515.41147572</v>
      </c>
      <c r="F35" s="20" t="n">
        <v>4.46693362</v>
      </c>
      <c r="G35" s="18" t="n">
        <v>517.44062734</v>
      </c>
      <c r="H35" s="20" t="n">
        <v>2.87015568</v>
      </c>
      <c r="I35" s="18" t="n">
        <v>511.23968037</v>
      </c>
      <c r="J35" s="20" t="n">
        <v>2.49429749</v>
      </c>
      <c r="K35" s="18" t="n">
        <v>518.72485439</v>
      </c>
      <c r="L35" s="20" t="n">
        <v>3.93060553</v>
      </c>
      <c r="M35" s="18" t="n">
        <v>456.28947541</v>
      </c>
      <c r="N35" s="20" t="n">
        <v>18.93491365</v>
      </c>
      <c r="O35" s="18" t="s">
        <v>182</v>
      </c>
      <c r="P35" s="20" t="s">
        <v>182</v>
      </c>
      <c r="Q35" s="18" t="n">
        <v>349.78970242</v>
      </c>
      <c r="R35" s="20" t="n">
        <v>6.90672373</v>
      </c>
      <c r="S35" s="18" t="s">
        <v>182</v>
      </c>
      <c r="T35" s="20" t="s">
        <v>182</v>
      </c>
      <c r="U35" s="18" t="n">
        <v>448.60852049</v>
      </c>
      <c r="V35" s="20" t="n">
        <v>7.08977509</v>
      </c>
    </row>
    <row r="36" spans="1:22">
      <c r="A36" s="15" t="s">
        <v>211</v>
      </c>
      <c r="B36" s="17" t="n">
        <v>6736</v>
      </c>
      <c r="C36" s="18">
        <f>(109.0/B36*100)</f>
        <v/>
      </c>
      <c r="D36" s="19" t="n">
        <v>6627</v>
      </c>
      <c r="E36" s="18" t="n">
        <v>466.13353198</v>
      </c>
      <c r="F36" s="20" t="n">
        <v>4.65690526</v>
      </c>
      <c r="G36" s="18" t="n">
        <v>491.51594827</v>
      </c>
      <c r="H36" s="20" t="n">
        <v>3.2410756</v>
      </c>
      <c r="I36" s="18" t="n">
        <v>487.98059586</v>
      </c>
      <c r="J36" s="20" t="n">
        <v>2.46143709</v>
      </c>
      <c r="K36" s="18" t="n">
        <v>500.39998556</v>
      </c>
      <c r="L36" s="20" t="n">
        <v>3.3028378</v>
      </c>
      <c r="M36" s="18" t="n">
        <v>415.69116087</v>
      </c>
      <c r="N36" s="20" t="n">
        <v>19.29217902</v>
      </c>
      <c r="O36" s="18" t="s">
        <v>182</v>
      </c>
      <c r="P36" s="20" t="s">
        <v>182</v>
      </c>
      <c r="Q36" s="18" t="s">
        <v>182</v>
      </c>
      <c r="R36" s="20" t="s">
        <v>182</v>
      </c>
      <c r="S36" s="18" t="s">
        <v>182</v>
      </c>
      <c r="T36" s="20" t="s">
        <v>182</v>
      </c>
      <c r="U36" s="18" t="n">
        <v>427.25414521</v>
      </c>
      <c r="V36" s="20" t="n">
        <v>7.3784467</v>
      </c>
    </row>
    <row r="37" spans="1:22">
      <c r="A37" s="15" t="s">
        <v>212</v>
      </c>
      <c r="B37" s="17" t="n">
        <v>5458</v>
      </c>
      <c r="C37" s="18">
        <f>(382.0/B37*100)</f>
        <v/>
      </c>
      <c r="D37" s="19" t="n">
        <v>5076</v>
      </c>
      <c r="E37" s="18" t="n">
        <v>488.1809256</v>
      </c>
      <c r="F37" s="20" t="n">
        <v>5.69443825</v>
      </c>
      <c r="G37" s="18" t="n">
        <v>511.74400332</v>
      </c>
      <c r="H37" s="20" t="n">
        <v>3.96453874</v>
      </c>
      <c r="I37" s="18" t="n">
        <v>496.96435745</v>
      </c>
      <c r="J37" s="20" t="n">
        <v>3.62358556</v>
      </c>
      <c r="K37" s="18" t="n">
        <v>510.62473267</v>
      </c>
      <c r="L37" s="20" t="n">
        <v>4.0864775</v>
      </c>
      <c r="M37" s="18" t="n">
        <v>389.21190398</v>
      </c>
      <c r="N37" s="20" t="n">
        <v>22.35314496</v>
      </c>
      <c r="O37" s="18" t="s">
        <v>182</v>
      </c>
      <c r="P37" s="20" t="s">
        <v>182</v>
      </c>
      <c r="Q37" s="18" t="s">
        <v>182</v>
      </c>
      <c r="R37" s="20" t="s">
        <v>182</v>
      </c>
      <c r="S37" s="18" t="s">
        <v>182</v>
      </c>
      <c r="T37" s="20" t="s">
        <v>182</v>
      </c>
      <c r="U37" s="18" t="n">
        <v>431.6841672</v>
      </c>
      <c r="V37" s="20" t="n">
        <v>6.47031817</v>
      </c>
    </row>
    <row r="38" spans="1:22">
      <c r="A38" s="15" t="s">
        <v>213</v>
      </c>
      <c r="B38" s="17" t="n">
        <v>5860</v>
      </c>
      <c r="C38" s="18">
        <f>(83.0/B38*100)</f>
        <v/>
      </c>
      <c r="D38" s="19" t="n">
        <v>5777</v>
      </c>
      <c r="E38" s="18" t="n">
        <v>504.23605024</v>
      </c>
      <c r="F38" s="20" t="n">
        <v>5.52399969</v>
      </c>
      <c r="G38" s="18" t="n">
        <v>520.95608834</v>
      </c>
      <c r="H38" s="20" t="n">
        <v>4.46354405</v>
      </c>
      <c r="I38" s="18" t="n">
        <v>528.43189581</v>
      </c>
      <c r="J38" s="20" t="n">
        <v>3.15342652</v>
      </c>
      <c r="K38" s="18" t="n">
        <v>541.30348817</v>
      </c>
      <c r="L38" s="20" t="n">
        <v>4.15401832</v>
      </c>
      <c r="M38" s="18" t="n">
        <v>423.77334755</v>
      </c>
      <c r="N38" s="20" t="n">
        <v>19.6152984</v>
      </c>
      <c r="O38" s="18" t="s">
        <v>182</v>
      </c>
      <c r="P38" s="20" t="s">
        <v>182</v>
      </c>
      <c r="Q38" s="18" t="s">
        <v>182</v>
      </c>
      <c r="R38" s="20" t="s">
        <v>182</v>
      </c>
      <c r="S38" s="18" t="s">
        <v>182</v>
      </c>
      <c r="T38" s="20" t="s">
        <v>182</v>
      </c>
      <c r="U38" s="18" t="n">
        <v>466.37255893</v>
      </c>
      <c r="V38" s="20" t="n">
        <v>6.50660204</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(5704.0/B40*100)</f>
        <v/>
      </c>
      <c r="D40" s="19" t="n">
        <v>8453</v>
      </c>
      <c r="E40" s="18" t="n">
        <v>469.37143218</v>
      </c>
      <c r="F40" s="20" t="n">
        <v>5.67028152</v>
      </c>
      <c r="G40" s="18" t="n">
        <v>500.24274975</v>
      </c>
      <c r="H40" s="20" t="n">
        <v>4.1686114</v>
      </c>
      <c r="I40" s="18" t="n">
        <v>500.51543815</v>
      </c>
      <c r="J40" s="20" t="n">
        <v>3.61704476</v>
      </c>
      <c r="K40" s="18" t="n">
        <v>509.338534</v>
      </c>
      <c r="L40" s="20" t="n">
        <v>4.42642415</v>
      </c>
      <c r="M40" s="18" t="n">
        <v>408.69474018</v>
      </c>
      <c r="N40" s="20" t="n">
        <v>29.40753755</v>
      </c>
      <c r="O40" s="18" t="s">
        <v>182</v>
      </c>
      <c r="P40" s="20" t="s">
        <v>182</v>
      </c>
      <c r="Q40" s="18" t="n">
        <v>491.16464222</v>
      </c>
      <c r="R40" s="20" t="n">
        <v>2.5540442</v>
      </c>
      <c r="S40" s="18" t="s">
        <v>182</v>
      </c>
      <c r="T40" s="20" t="s">
        <v>182</v>
      </c>
      <c r="U40" s="18" t="n">
        <v>412.35522013</v>
      </c>
      <c r="V40" s="20" t="n">
        <v>6.8799983</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(3063.0/B46*100)</f>
        <v/>
      </c>
      <c r="D46" s="19" t="n">
        <v>20078</v>
      </c>
      <c r="E46" s="18" t="n">
        <v>347.57038721</v>
      </c>
      <c r="F46" s="20" t="n">
        <v>5.85139623</v>
      </c>
      <c r="G46" s="18" t="n">
        <v>386.64489296</v>
      </c>
      <c r="H46" s="20" t="n">
        <v>5.68538895</v>
      </c>
      <c r="I46" s="18" t="n">
        <v>389.50893059</v>
      </c>
      <c r="J46" s="20" t="n">
        <v>3.29650526</v>
      </c>
      <c r="K46" s="18" t="n">
        <v>417.2703268</v>
      </c>
      <c r="L46" s="20" t="n">
        <v>4.64289877</v>
      </c>
      <c r="M46" s="18" t="n">
        <v>284.46388749</v>
      </c>
      <c r="N46" s="20" t="n">
        <v>12.06045404</v>
      </c>
      <c r="O46" s="18" t="s">
        <v>182</v>
      </c>
      <c r="P46" s="20" t="s">
        <v>182</v>
      </c>
      <c r="Q46" s="18" t="s">
        <v>182</v>
      </c>
      <c r="R46" s="20" t="s">
        <v>182</v>
      </c>
      <c r="S46" s="18" t="s">
        <v>182</v>
      </c>
      <c r="T46" s="20" t="s">
        <v>182</v>
      </c>
      <c r="U46" s="18" t="n">
        <v>362.9736239</v>
      </c>
      <c r="V46" s="20" t="n">
        <v>3.80793911</v>
      </c>
    </row>
    <row r="47" spans="1:22">
      <c r="A47" s="15" t="s">
        <v>222</v>
      </c>
      <c r="B47" s="17" t="n">
        <v>5928</v>
      </c>
      <c r="C47" s="18">
        <f>(293.0/B47*100)</f>
        <v/>
      </c>
      <c r="D47" s="19" t="n">
        <v>5635</v>
      </c>
      <c r="E47" s="18" t="n">
        <v>433.28892772</v>
      </c>
      <c r="F47" s="20" t="n">
        <v>5.66665621</v>
      </c>
      <c r="G47" s="18" t="n">
        <v>457.98031804</v>
      </c>
      <c r="H47" s="20" t="n">
        <v>4.4309686</v>
      </c>
      <c r="I47" s="18" t="n">
        <v>453.8391562</v>
      </c>
      <c r="J47" s="20" t="n">
        <v>4.21083826</v>
      </c>
      <c r="K47" s="18" t="n">
        <v>466.83356029</v>
      </c>
      <c r="L47" s="20" t="n">
        <v>6.54779157</v>
      </c>
      <c r="M47" s="18" t="n">
        <v>351.05817057</v>
      </c>
      <c r="N47" s="20" t="n">
        <v>12.61946813</v>
      </c>
      <c r="O47" s="18" t="s">
        <v>182</v>
      </c>
      <c r="P47" s="20" t="s">
        <v>182</v>
      </c>
      <c r="Q47" s="18" t="s">
        <v>182</v>
      </c>
      <c r="R47" s="20" t="s">
        <v>182</v>
      </c>
      <c r="S47" s="18" t="s">
        <v>182</v>
      </c>
      <c r="T47" s="20" t="s">
        <v>182</v>
      </c>
      <c r="U47" s="18" t="n">
        <v>389.07797095</v>
      </c>
      <c r="V47" s="20" t="n">
        <v>5.40571469</v>
      </c>
    </row>
    <row r="48" spans="1:22">
      <c r="A48" s="15" t="s">
        <v>223</v>
      </c>
      <c r="B48" s="17" t="n">
        <v>9841</v>
      </c>
      <c r="C48" s="18">
        <f>(19.0/B48*100)</f>
        <v/>
      </c>
      <c r="D48" s="19" t="n">
        <v>9822</v>
      </c>
      <c r="E48" s="18" t="n">
        <v>483.9812496</v>
      </c>
      <c r="F48" s="20" t="n">
        <v>8.15877264</v>
      </c>
      <c r="G48" s="18" t="n">
        <v>505.44459847</v>
      </c>
      <c r="H48" s="20" t="n">
        <v>5.95266487</v>
      </c>
      <c r="I48" s="18" t="n">
        <v>533.7947167900001</v>
      </c>
      <c r="J48" s="20" t="n">
        <v>4.75679165</v>
      </c>
      <c r="K48" s="18" t="n">
        <v>574.70544047</v>
      </c>
      <c r="L48" s="20" t="n">
        <v>6.45367456</v>
      </c>
      <c r="M48" s="18" t="n">
        <v>379.37826934</v>
      </c>
      <c r="N48" s="20" t="n">
        <v>11.07715242</v>
      </c>
      <c r="O48" s="18" t="s">
        <v>182</v>
      </c>
      <c r="P48" s="20" t="s">
        <v>182</v>
      </c>
      <c r="Q48" s="18" t="s">
        <v>182</v>
      </c>
      <c r="R48" s="20" t="s">
        <v>182</v>
      </c>
      <c r="S48" s="18" t="s">
        <v>182</v>
      </c>
      <c r="T48" s="20" t="s">
        <v>182</v>
      </c>
      <c r="U48" s="18" t="n">
        <v>460.68853365</v>
      </c>
      <c r="V48" s="20" t="n">
        <v>31.07800677</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(1296.0/B50*100)</f>
        <v/>
      </c>
      <c r="D50" s="19" t="n">
        <v>10499</v>
      </c>
      <c r="E50" s="18" t="n">
        <v>384.10574145</v>
      </c>
      <c r="F50" s="20" t="n">
        <v>3.7295721</v>
      </c>
      <c r="G50" s="18" t="n">
        <v>396.94993531</v>
      </c>
      <c r="H50" s="20" t="n">
        <v>2.64542337</v>
      </c>
      <c r="I50" s="18" t="n">
        <v>398.40994718</v>
      </c>
      <c r="J50" s="20" t="n">
        <v>3.08945647</v>
      </c>
      <c r="K50" s="18" t="n">
        <v>417.91863874</v>
      </c>
      <c r="L50" s="20" t="n">
        <v>4.78043905</v>
      </c>
      <c r="M50" s="18" t="n">
        <v>309.38214635</v>
      </c>
      <c r="N50" s="20" t="n">
        <v>11.65830352</v>
      </c>
      <c r="O50" s="18" t="s">
        <v>182</v>
      </c>
      <c r="P50" s="20" t="s">
        <v>182</v>
      </c>
      <c r="Q50" s="18" t="s">
        <v>182</v>
      </c>
      <c r="R50" s="20" t="s">
        <v>182</v>
      </c>
      <c r="S50" s="18" t="s">
        <v>182</v>
      </c>
      <c r="T50" s="20" t="s">
        <v>182</v>
      </c>
      <c r="U50" s="18" t="n">
        <v>371.45610674</v>
      </c>
      <c r="V50" s="20" t="n">
        <v>7.69632546</v>
      </c>
    </row>
    <row r="51" spans="1:22">
      <c r="A51" s="15" t="s">
        <v>226</v>
      </c>
      <c r="B51" s="17" t="n">
        <v>6866</v>
      </c>
      <c r="C51" s="18">
        <f>(115.0/B51*100)</f>
        <v/>
      </c>
      <c r="D51" s="19" t="n">
        <v>6751</v>
      </c>
      <c r="E51" s="18" t="n">
        <v>395.8690551</v>
      </c>
      <c r="F51" s="20" t="n">
        <v>3.6318563</v>
      </c>
      <c r="G51" s="18" t="n">
        <v>403.02563488</v>
      </c>
      <c r="H51" s="20" t="n">
        <v>2.82819601</v>
      </c>
      <c r="I51" s="18" t="n">
        <v>410.70927216</v>
      </c>
      <c r="J51" s="20" t="n">
        <v>4.24669198</v>
      </c>
      <c r="K51" s="18" t="n">
        <v>424.2692752</v>
      </c>
      <c r="L51" s="20" t="n">
        <v>4.97963724</v>
      </c>
      <c r="M51" s="18" t="n">
        <v>338.45012167</v>
      </c>
      <c r="N51" s="20" t="n">
        <v>17.18682088</v>
      </c>
      <c r="O51" s="18" t="s">
        <v>182</v>
      </c>
      <c r="P51" s="20" t="s">
        <v>182</v>
      </c>
      <c r="Q51" s="18" t="n">
        <v>380.5422133</v>
      </c>
      <c r="R51" s="20" t="n">
        <v>4.31283207</v>
      </c>
      <c r="S51" s="18" t="s">
        <v>182</v>
      </c>
      <c r="T51" s="20" t="s">
        <v>182</v>
      </c>
      <c r="U51" s="18" t="n">
        <v>382.12820283</v>
      </c>
      <c r="V51" s="20" t="n">
        <v>5.18023679</v>
      </c>
    </row>
    <row r="52" spans="1:22">
      <c r="A52" s="15" t="s">
        <v>227</v>
      </c>
      <c r="B52" s="17" t="n">
        <v>5809</v>
      </c>
      <c r="C52" s="18">
        <f>(131.0/B52*100)</f>
        <v/>
      </c>
      <c r="D52" s="19" t="n">
        <v>5678</v>
      </c>
      <c r="E52" s="18" t="n">
        <v>457.46817319</v>
      </c>
      <c r="F52" s="20" t="n">
        <v>3.96757761</v>
      </c>
      <c r="G52" s="18" t="n">
        <v>471.19345894</v>
      </c>
      <c r="H52" s="20" t="n">
        <v>3.56973858</v>
      </c>
      <c r="I52" s="18" t="n">
        <v>460.23229521</v>
      </c>
      <c r="J52" s="20" t="n">
        <v>4.07146249</v>
      </c>
      <c r="K52" s="18" t="n">
        <v>490.81074198</v>
      </c>
      <c r="L52" s="20" t="n">
        <v>5.17242156</v>
      </c>
      <c r="M52" s="18" t="n">
        <v>376.4202098</v>
      </c>
      <c r="N52" s="20" t="n">
        <v>22.91895151</v>
      </c>
      <c r="O52" s="18" t="s">
        <v>182</v>
      </c>
      <c r="P52" s="20" t="s">
        <v>182</v>
      </c>
      <c r="Q52" s="18" t="s">
        <v>182</v>
      </c>
      <c r="R52" s="20" t="s">
        <v>182</v>
      </c>
      <c r="S52" s="18" t="s">
        <v>182</v>
      </c>
      <c r="T52" s="20" t="s">
        <v>182</v>
      </c>
      <c r="U52" s="18" t="n">
        <v>386.39931373</v>
      </c>
      <c r="V52" s="20" t="n">
        <v>7.8892816</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(560.0/B54*100)</f>
        <v/>
      </c>
      <c r="D54" s="19" t="n">
        <v>4180</v>
      </c>
      <c r="E54" s="18" t="n">
        <v>305.98163905</v>
      </c>
      <c r="F54" s="20" t="n">
        <v>5.42082688</v>
      </c>
      <c r="G54" s="18" t="n">
        <v>333.69533745</v>
      </c>
      <c r="H54" s="20" t="n">
        <v>5.15182061</v>
      </c>
      <c r="I54" s="18" t="n">
        <v>337.69171486</v>
      </c>
      <c r="J54" s="20" t="n">
        <v>3.61215858</v>
      </c>
      <c r="K54" s="18" t="n">
        <v>357.26974798</v>
      </c>
      <c r="L54" s="20" t="n">
        <v>4.07860424</v>
      </c>
      <c r="M54" s="18" t="n">
        <v>287.6604697</v>
      </c>
      <c r="N54" s="20" t="n">
        <v>9.120625710000001</v>
      </c>
      <c r="O54" s="18" t="s">
        <v>182</v>
      </c>
      <c r="P54" s="20" t="s">
        <v>182</v>
      </c>
      <c r="Q54" s="18" t="s">
        <v>182</v>
      </c>
      <c r="R54" s="20" t="s">
        <v>182</v>
      </c>
      <c r="S54" s="18" t="s">
        <v>182</v>
      </c>
      <c r="T54" s="20" t="s">
        <v>182</v>
      </c>
      <c r="U54" s="18" t="n">
        <v>299.90053043</v>
      </c>
      <c r="V54" s="20" t="n">
        <v>5.22888038</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517.87084536</v>
      </c>
      <c r="F56" s="20" t="n">
        <v>6.28704971</v>
      </c>
      <c r="G56" s="18" t="n">
        <v>538.31541157</v>
      </c>
      <c r="H56" s="20" t="n">
        <v>4.52522122</v>
      </c>
      <c r="I56" s="18" t="n">
        <v>553.85116235</v>
      </c>
      <c r="J56" s="20" t="n">
        <v>3.09884341</v>
      </c>
      <c r="K56" s="18" t="n">
        <v>554.95289633</v>
      </c>
      <c r="L56" s="20" t="n">
        <v>4.39282155</v>
      </c>
      <c r="M56" s="18" t="n">
        <v>469.66514609</v>
      </c>
      <c r="N56" s="20" t="n">
        <v>16.61451933</v>
      </c>
      <c r="O56" s="18" t="s">
        <v>182</v>
      </c>
      <c r="P56" s="20" t="s">
        <v>182</v>
      </c>
      <c r="Q56" s="18" t="s">
        <v>182</v>
      </c>
      <c r="R56" s="20" t="s">
        <v>182</v>
      </c>
      <c r="S56" s="18" t="s">
        <v>182</v>
      </c>
      <c r="T56" s="20" t="s">
        <v>182</v>
      </c>
      <c r="U56" s="18" t="n">
        <v>467.92470704</v>
      </c>
      <c r="V56" s="20" t="n">
        <v>20.83930483</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(287.0/B61*100)</f>
        <v/>
      </c>
      <c r="D61" s="19" t="n">
        <v>6238</v>
      </c>
      <c r="E61" s="18" t="n">
        <v>470.5922315</v>
      </c>
      <c r="F61" s="20" t="n">
        <v>3.73812202</v>
      </c>
      <c r="G61" s="18" t="n">
        <v>478.35411607</v>
      </c>
      <c r="H61" s="20" t="n">
        <v>4.36102231</v>
      </c>
      <c r="I61" s="18" t="n">
        <v>481.31943591</v>
      </c>
      <c r="J61" s="20" t="n">
        <v>2.63444661</v>
      </c>
      <c r="K61" s="18" t="n">
        <v>495.22552396</v>
      </c>
      <c r="L61" s="20" t="n">
        <v>3.63237578</v>
      </c>
      <c r="M61" s="18" t="n">
        <v>412.79041495</v>
      </c>
      <c r="N61" s="20" t="n">
        <v>15.55189954</v>
      </c>
      <c r="O61" s="18" t="s">
        <v>182</v>
      </c>
      <c r="P61" s="20" t="s">
        <v>182</v>
      </c>
      <c r="Q61" s="18" t="s">
        <v>182</v>
      </c>
      <c r="R61" s="20" t="s">
        <v>182</v>
      </c>
      <c r="S61" s="18" t="s">
        <v>182</v>
      </c>
      <c r="T61" s="20" t="s">
        <v>182</v>
      </c>
      <c r="U61" s="18" t="n">
        <v>411.50973141</v>
      </c>
      <c r="V61" s="20" t="n">
        <v>8.629794889999999</v>
      </c>
    </row>
    <row r="62" spans="1:22">
      <c r="A62" s="15" t="s">
        <v>237</v>
      </c>
      <c r="B62" s="17" t="n">
        <v>4476</v>
      </c>
      <c r="C62" s="18">
        <f>(5.0/B62*100)</f>
        <v/>
      </c>
      <c r="D62" s="19" t="n">
        <v>4471</v>
      </c>
      <c r="E62" s="18" t="n">
        <v>523.88458171</v>
      </c>
      <c r="F62" s="20" t="n">
        <v>5.28909137</v>
      </c>
      <c r="G62" s="18" t="n">
        <v>539.61259508</v>
      </c>
      <c r="H62" s="20" t="n">
        <v>2.19250406</v>
      </c>
      <c r="I62" s="18" t="n">
        <v>546.37189069</v>
      </c>
      <c r="J62" s="20" t="n">
        <v>2.09672353</v>
      </c>
      <c r="K62" s="18" t="n">
        <v>555.9649904299999</v>
      </c>
      <c r="L62" s="20" t="n">
        <v>3.4905502</v>
      </c>
      <c r="M62" s="18" t="n">
        <v>492.5715519</v>
      </c>
      <c r="N62" s="20" t="n">
        <v>17.55575261</v>
      </c>
      <c r="O62" s="18" t="s">
        <v>182</v>
      </c>
      <c r="P62" s="20" t="s">
        <v>182</v>
      </c>
      <c r="Q62" s="18" t="s">
        <v>182</v>
      </c>
      <c r="R62" s="20" t="s">
        <v>182</v>
      </c>
      <c r="S62" s="18" t="s">
        <v>182</v>
      </c>
      <c r="T62" s="20" t="s">
        <v>182</v>
      </c>
      <c r="U62" s="18" t="n">
        <v>480.62747373</v>
      </c>
      <c r="V62" s="20" t="n">
        <v>36.57535081</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(941.0/B67*100)</f>
        <v/>
      </c>
      <c r="D67" s="19" t="n">
        <v>6030</v>
      </c>
      <c r="E67" s="18" t="n">
        <v>359.74616565</v>
      </c>
      <c r="F67" s="20" t="n">
        <v>4.28759541</v>
      </c>
      <c r="G67" s="18" t="n">
        <v>387.60362171</v>
      </c>
      <c r="H67" s="20" t="n">
        <v>3.10217138</v>
      </c>
      <c r="I67" s="18" t="n">
        <v>407.02736643</v>
      </c>
      <c r="J67" s="20" t="n">
        <v>3.01274365</v>
      </c>
      <c r="K67" s="18" t="n">
        <v>427.47725961</v>
      </c>
      <c r="L67" s="20" t="n">
        <v>5.4571595</v>
      </c>
      <c r="M67" s="18" t="n">
        <v>303.84785217</v>
      </c>
      <c r="N67" s="20" t="n">
        <v>8.663461910000001</v>
      </c>
      <c r="O67" s="18" t="s">
        <v>182</v>
      </c>
      <c r="P67" s="20" t="s">
        <v>182</v>
      </c>
      <c r="Q67" s="18" t="s">
        <v>182</v>
      </c>
      <c r="R67" s="20" t="s">
        <v>182</v>
      </c>
      <c r="S67" s="18" t="s">
        <v>182</v>
      </c>
      <c r="T67" s="20" t="s">
        <v>182</v>
      </c>
      <c r="U67" s="18" t="n">
        <v>339.23275445</v>
      </c>
      <c r="V67" s="20" t="n">
        <v>7.67009011</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486.88382602</v>
      </c>
      <c r="F70" s="20" t="n">
        <v>5.45224472</v>
      </c>
      <c r="G70" s="18" t="n">
        <v>497.48989113</v>
      </c>
      <c r="H70" s="20" t="n">
        <v>3.5303322</v>
      </c>
      <c r="I70" s="18" t="n">
        <v>498.71629325</v>
      </c>
      <c r="J70" s="20" t="n">
        <v>3.56015207</v>
      </c>
      <c r="K70" s="18" t="n">
        <v>509.20602443</v>
      </c>
      <c r="L70" s="20" t="n">
        <v>4.58761674</v>
      </c>
      <c r="M70" s="18" t="n">
        <v>454.95534387</v>
      </c>
      <c r="N70" s="20" t="n">
        <v>16.73197951</v>
      </c>
      <c r="O70" s="18" t="s">
        <v>182</v>
      </c>
      <c r="P70" s="20" t="s">
        <v>182</v>
      </c>
      <c r="Q70" s="18" t="s">
        <v>182</v>
      </c>
      <c r="R70" s="20" t="s">
        <v>182</v>
      </c>
      <c r="S70" s="18" t="s">
        <v>182</v>
      </c>
      <c r="T70" s="20" t="s">
        <v>182</v>
      </c>
      <c r="U70" s="18" t="n">
        <v>439.92878821</v>
      </c>
      <c r="V70" s="20" t="n">
        <v>9.196608960000001</v>
      </c>
    </row>
    <row r="71" spans="1:22">
      <c r="A71" s="15" t="s">
        <v>246</v>
      </c>
      <c r="B71" s="17" t="n">
        <v>6115</v>
      </c>
      <c r="C71" s="18">
        <f>(132.0/B71*100)</f>
        <v/>
      </c>
      <c r="D71" s="19" t="n">
        <v>5983</v>
      </c>
      <c r="E71" s="18" t="n">
        <v>549.13522042</v>
      </c>
      <c r="F71" s="20" t="n">
        <v>4.82626775</v>
      </c>
      <c r="G71" s="18" t="n">
        <v>554.33083454</v>
      </c>
      <c r="H71" s="20" t="n">
        <v>3.40804691</v>
      </c>
      <c r="I71" s="18" t="n">
        <v>563.76656848</v>
      </c>
      <c r="J71" s="20" t="n">
        <v>2.10751364</v>
      </c>
      <c r="K71" s="18" t="n">
        <v>585.42642915</v>
      </c>
      <c r="L71" s="20" t="n">
        <v>3.7944578</v>
      </c>
      <c r="M71" s="18" t="n">
        <v>478.19921099</v>
      </c>
      <c r="N71" s="20" t="n">
        <v>17.49214051</v>
      </c>
      <c r="O71" s="18" t="s">
        <v>182</v>
      </c>
      <c r="P71" s="20" t="s">
        <v>182</v>
      </c>
      <c r="Q71" s="18" t="s">
        <v>182</v>
      </c>
      <c r="R71" s="20" t="s">
        <v>182</v>
      </c>
      <c r="S71" s="18" t="s">
        <v>182</v>
      </c>
      <c r="T71" s="20" t="s">
        <v>182</v>
      </c>
      <c r="U71" s="18" t="n">
        <v>522.73875366</v>
      </c>
      <c r="V71" s="20" t="n">
        <v>12.96475582</v>
      </c>
    </row>
    <row r="72" spans="1:22">
      <c r="A72" s="15" t="s">
        <v>247</v>
      </c>
      <c r="B72" s="17" t="n">
        <v>7708</v>
      </c>
      <c r="C72" s="18">
        <f>(9.0/B72*100)</f>
        <v/>
      </c>
      <c r="D72" s="19" t="n">
        <v>7699</v>
      </c>
      <c r="E72" s="18" t="n">
        <v>519.83514357</v>
      </c>
      <c r="F72" s="20" t="n">
        <v>5.45462491</v>
      </c>
      <c r="G72" s="18" t="n">
        <v>534.08577975</v>
      </c>
      <c r="H72" s="20" t="n">
        <v>3.86626985</v>
      </c>
      <c r="I72" s="18" t="n">
        <v>545.6906887</v>
      </c>
      <c r="J72" s="20" t="n">
        <v>3.28770389</v>
      </c>
      <c r="K72" s="18" t="n">
        <v>559.17640566</v>
      </c>
      <c r="L72" s="20" t="n">
        <v>4.95148374</v>
      </c>
      <c r="M72" s="18" t="n">
        <v>397.26229727</v>
      </c>
      <c r="N72" s="20" t="n">
        <v>19.0006931</v>
      </c>
      <c r="O72" s="18" t="s">
        <v>182</v>
      </c>
      <c r="P72" s="20" t="s">
        <v>182</v>
      </c>
      <c r="Q72" s="18" t="s">
        <v>182</v>
      </c>
      <c r="R72" s="20" t="s">
        <v>182</v>
      </c>
      <c r="S72" s="18" t="s">
        <v>182</v>
      </c>
      <c r="T72" s="20" t="s">
        <v>182</v>
      </c>
      <c r="U72" s="18" t="n">
        <v>426.69689286</v>
      </c>
      <c r="V72" s="20" t="n">
        <v>38.25156886</v>
      </c>
    </row>
    <row r="73" spans="1:22">
      <c r="A73" s="15" t="s">
        <v>248</v>
      </c>
      <c r="B73" s="17" t="n">
        <v>8249</v>
      </c>
      <c r="C73" s="18">
        <f>(274.0/B73*100)</f>
        <v/>
      </c>
      <c r="D73" s="19" t="n">
        <v>7975</v>
      </c>
      <c r="E73" s="18" t="n">
        <v>412.90398256</v>
      </c>
      <c r="F73" s="20" t="n">
        <v>4.64407033</v>
      </c>
      <c r="G73" s="18" t="n">
        <v>425.46520908</v>
      </c>
      <c r="H73" s="20" t="n">
        <v>3.29957246</v>
      </c>
      <c r="I73" s="18" t="n">
        <v>410.22844711</v>
      </c>
      <c r="J73" s="20" t="n">
        <v>3.2258102</v>
      </c>
      <c r="K73" s="18" t="n">
        <v>438.39286818</v>
      </c>
      <c r="L73" s="20" t="n">
        <v>8.483207419999999</v>
      </c>
      <c r="M73" s="18" t="n">
        <v>373.56292305</v>
      </c>
      <c r="N73" s="20" t="n">
        <v>8.33863586</v>
      </c>
      <c r="O73" s="18" t="s">
        <v>182</v>
      </c>
      <c r="P73" s="20" t="s">
        <v>182</v>
      </c>
      <c r="Q73" s="18" t="s">
        <v>182</v>
      </c>
      <c r="R73" s="20" t="s">
        <v>182</v>
      </c>
      <c r="S73" s="18" t="s">
        <v>182</v>
      </c>
      <c r="T73" s="20" t="s">
        <v>182</v>
      </c>
      <c r="U73" s="18" t="n">
        <v>368.41777116</v>
      </c>
      <c r="V73" s="20" t="n">
        <v>13.62008616</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(347.0/B77*100)</f>
        <v/>
      </c>
      <c r="D77" s="19" t="n">
        <v>5715</v>
      </c>
      <c r="E77" s="18" t="n">
        <v>413.81864788</v>
      </c>
      <c r="F77" s="20" t="n">
        <v>4.17255426</v>
      </c>
      <c r="G77" s="18" t="n">
        <v>432.58106359</v>
      </c>
      <c r="H77" s="20" t="n">
        <v>3.2278357</v>
      </c>
      <c r="I77" s="18" t="n">
        <v>433.22387142</v>
      </c>
      <c r="J77" s="20" t="n">
        <v>3.29456318</v>
      </c>
      <c r="K77" s="18" t="n">
        <v>446.35195764</v>
      </c>
      <c r="L77" s="20" t="n">
        <v>6.49865172</v>
      </c>
      <c r="M77" s="18" t="n">
        <v>351.09429102</v>
      </c>
      <c r="N77" s="20" t="n">
        <v>14.79109672</v>
      </c>
      <c r="O77" s="18" t="s">
        <v>182</v>
      </c>
      <c r="P77" s="20" t="s">
        <v>182</v>
      </c>
      <c r="Q77" s="18" t="s">
        <v>182</v>
      </c>
      <c r="R77" s="20" t="s">
        <v>182</v>
      </c>
      <c r="S77" s="18" t="s">
        <v>182</v>
      </c>
      <c r="T77" s="20" t="s">
        <v>182</v>
      </c>
      <c r="U77" s="18" t="n">
        <v>372.02028569</v>
      </c>
      <c r="V77" s="20" t="n">
        <v>4.01853268</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365</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486.80466256</v>
      </c>
      <c r="F7" s="20" t="n">
        <v>3.46867153</v>
      </c>
      <c r="G7" s="18" t="n">
        <v>501.54598068</v>
      </c>
      <c r="H7" s="20" t="n">
        <v>2.7956863</v>
      </c>
      <c r="I7" s="18" t="n">
        <v>500.32499619</v>
      </c>
      <c r="J7" s="20" t="n">
        <v>2.72377505</v>
      </c>
      <c r="K7" s="18" t="n">
        <v>508.81655377</v>
      </c>
      <c r="L7" s="20" t="n">
        <v>4.06330747</v>
      </c>
      <c r="M7" s="18" t="n">
        <v>388.11866311</v>
      </c>
      <c r="N7" s="20" t="n">
        <v>15.08149247</v>
      </c>
      <c r="O7" s="18" t="s">
        <v>182</v>
      </c>
      <c r="P7" s="20" t="s">
        <v>182</v>
      </c>
      <c r="Q7" s="18" t="s">
        <v>182</v>
      </c>
      <c r="R7" s="20" t="s">
        <v>182</v>
      </c>
      <c r="S7" s="18" t="s">
        <v>182</v>
      </c>
      <c r="T7" s="20" t="s">
        <v>182</v>
      </c>
      <c r="U7" s="18" t="n">
        <v>465.87156198</v>
      </c>
      <c r="V7" s="20" t="n">
        <v>4.48208026</v>
      </c>
    </row>
    <row r="8" spans="1:22">
      <c r="A8" s="15" t="s">
        <v>183</v>
      </c>
      <c r="B8" s="17" t="n">
        <v>7007</v>
      </c>
      <c r="C8" s="18">
        <f>(279.0/B8*100)</f>
        <v/>
      </c>
      <c r="D8" s="19" t="n">
        <v>6728</v>
      </c>
      <c r="E8" s="18" t="n">
        <v>488.70299531</v>
      </c>
      <c r="F8" s="20" t="n">
        <v>3.71074215</v>
      </c>
      <c r="G8" s="18" t="n">
        <v>500.21406523</v>
      </c>
      <c r="H8" s="20" t="n">
        <v>3.29828109</v>
      </c>
      <c r="I8" s="18" t="n">
        <v>513.03745702</v>
      </c>
      <c r="J8" s="20" t="n">
        <v>3.81435191</v>
      </c>
      <c r="K8" s="18" t="n">
        <v>504.08885591</v>
      </c>
      <c r="L8" s="20" t="n">
        <v>5.06274276</v>
      </c>
      <c r="M8" s="18" t="n">
        <v>431.33135579</v>
      </c>
      <c r="N8" s="20" t="n">
        <v>28.63360248</v>
      </c>
      <c r="O8" s="18" t="s">
        <v>182</v>
      </c>
      <c r="P8" s="20" t="s">
        <v>182</v>
      </c>
      <c r="Q8" s="18" t="n">
        <v>301.63126691</v>
      </c>
      <c r="R8" s="20" t="n">
        <v>25.14921031</v>
      </c>
      <c r="S8" s="18" t="s">
        <v>182</v>
      </c>
      <c r="T8" s="20" t="s">
        <v>182</v>
      </c>
      <c r="U8" s="18" t="n">
        <v>436.04300021</v>
      </c>
      <c r="V8" s="20" t="n">
        <v>7.39231354</v>
      </c>
    </row>
    <row r="9" spans="1:22">
      <c r="A9" s="15" t="s">
        <v>184</v>
      </c>
      <c r="B9" s="17" t="n">
        <v>9651</v>
      </c>
      <c r="C9" s="18">
        <f>(683.0/B9*100)</f>
        <v/>
      </c>
      <c r="D9" s="19" t="n">
        <v>8968</v>
      </c>
      <c r="E9" s="18" t="n">
        <v>504.07461762</v>
      </c>
      <c r="F9" s="20" t="n">
        <v>3.71176626</v>
      </c>
      <c r="G9" s="18" t="n">
        <v>527.76116184</v>
      </c>
      <c r="H9" s="20" t="n">
        <v>2.65558362</v>
      </c>
      <c r="I9" s="18" t="n">
        <v>520.17146211</v>
      </c>
      <c r="J9" s="20" t="n">
        <v>3.00937296</v>
      </c>
      <c r="K9" s="18" t="n">
        <v>511.11273594</v>
      </c>
      <c r="L9" s="20" t="n">
        <v>3.98118139</v>
      </c>
      <c r="M9" s="18" t="n">
        <v>434.12804464</v>
      </c>
      <c r="N9" s="20" t="n">
        <v>42.04427122</v>
      </c>
      <c r="O9" s="18" t="s">
        <v>182</v>
      </c>
      <c r="P9" s="20" t="s">
        <v>182</v>
      </c>
      <c r="Q9" s="18" t="n">
        <v>357.98454354</v>
      </c>
      <c r="R9" s="20" t="n">
        <v>11.51846445</v>
      </c>
      <c r="S9" s="18" t="s">
        <v>182</v>
      </c>
      <c r="T9" s="20" t="s">
        <v>182</v>
      </c>
      <c r="U9" s="18" t="n">
        <v>435.82162598</v>
      </c>
      <c r="V9" s="20" t="n">
        <v>5.3425121</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(179.0/B11*100)</f>
        <v/>
      </c>
      <c r="D11" s="19" t="n">
        <v>6874</v>
      </c>
      <c r="E11" s="18" t="n">
        <v>421.11074684</v>
      </c>
      <c r="F11" s="20" t="n">
        <v>4.0159553</v>
      </c>
      <c r="G11" s="18" t="n">
        <v>427.89760018</v>
      </c>
      <c r="H11" s="20" t="n">
        <v>3.57448243</v>
      </c>
      <c r="I11" s="18" t="n">
        <v>427.04146525</v>
      </c>
      <c r="J11" s="20" t="n">
        <v>3.47694943</v>
      </c>
      <c r="K11" s="18" t="n">
        <v>435.87723753</v>
      </c>
      <c r="L11" s="20" t="n">
        <v>4.95980535</v>
      </c>
      <c r="M11" s="18" t="n">
        <v>327.62067624</v>
      </c>
      <c r="N11" s="20" t="n">
        <v>23.85874784</v>
      </c>
      <c r="O11" s="18" t="s">
        <v>182</v>
      </c>
      <c r="P11" s="20" t="s">
        <v>182</v>
      </c>
      <c r="Q11" s="18" t="s">
        <v>182</v>
      </c>
      <c r="R11" s="20" t="s">
        <v>182</v>
      </c>
      <c r="S11" s="18" t="s">
        <v>182</v>
      </c>
      <c r="T11" s="20" t="s">
        <v>182</v>
      </c>
      <c r="U11" s="18" t="n">
        <v>395.76001208</v>
      </c>
      <c r="V11" s="20" t="n">
        <v>6.01689494</v>
      </c>
    </row>
    <row r="12" spans="1:22">
      <c r="A12" s="15" t="s">
        <v>187</v>
      </c>
      <c r="B12" s="17" t="n">
        <v>6894</v>
      </c>
      <c r="C12" s="18">
        <f>(128.0/B12*100)</f>
        <v/>
      </c>
      <c r="D12" s="19" t="n">
        <v>6766</v>
      </c>
      <c r="E12" s="18" t="n">
        <v>489.41311244</v>
      </c>
      <c r="F12" s="20" t="n">
        <v>3.69504502</v>
      </c>
      <c r="G12" s="18" t="n">
        <v>498.05160612</v>
      </c>
      <c r="H12" s="20" t="n">
        <v>2.40174366</v>
      </c>
      <c r="I12" s="18" t="n">
        <v>505.42946444</v>
      </c>
      <c r="J12" s="20" t="n">
        <v>3.31128755</v>
      </c>
      <c r="K12" s="18" t="n">
        <v>513.09126652</v>
      </c>
      <c r="L12" s="20" t="n">
        <v>4.9439577</v>
      </c>
      <c r="M12" s="18" t="n">
        <v>428.30653466</v>
      </c>
      <c r="N12" s="20" t="n">
        <v>25.45177241</v>
      </c>
      <c r="O12" s="18" t="s">
        <v>182</v>
      </c>
      <c r="P12" s="20" t="s">
        <v>182</v>
      </c>
      <c r="Q12" s="18" t="n">
        <v>340.98506961</v>
      </c>
      <c r="R12" s="20" t="n">
        <v>12.52444664</v>
      </c>
      <c r="S12" s="18" t="s">
        <v>182</v>
      </c>
      <c r="T12" s="20" t="s">
        <v>182</v>
      </c>
      <c r="U12" s="18" t="n">
        <v>424.87520437</v>
      </c>
      <c r="V12" s="20" t="n">
        <v>6.42533045</v>
      </c>
    </row>
    <row r="13" spans="1:22">
      <c r="A13" s="15" t="s">
        <v>188</v>
      </c>
      <c r="B13" s="17" t="n">
        <v>7161</v>
      </c>
      <c r="C13" s="18">
        <f>(376.0/B13*100)</f>
        <v/>
      </c>
      <c r="D13" s="19" t="n">
        <v>6785</v>
      </c>
      <c r="E13" s="18" t="n">
        <v>520.79415379</v>
      </c>
      <c r="F13" s="20" t="n">
        <v>3.55431867</v>
      </c>
      <c r="G13" s="18" t="n">
        <v>522.46903787</v>
      </c>
      <c r="H13" s="20" t="n">
        <v>2.64663127</v>
      </c>
      <c r="I13" s="18" t="n">
        <v>515.1995987400001</v>
      </c>
      <c r="J13" s="20" t="n">
        <v>2.96427389</v>
      </c>
      <c r="K13" s="18" t="n">
        <v>525.66979016</v>
      </c>
      <c r="L13" s="20" t="n">
        <v>3.87855764</v>
      </c>
      <c r="M13" s="18" t="n">
        <v>403.46505939</v>
      </c>
      <c r="N13" s="20" t="n">
        <v>16.7949963</v>
      </c>
      <c r="O13" s="18" t="s">
        <v>182</v>
      </c>
      <c r="P13" s="20" t="s">
        <v>182</v>
      </c>
      <c r="Q13" s="18" t="n">
        <v>447.51533769</v>
      </c>
      <c r="R13" s="20" t="n">
        <v>5.97365007</v>
      </c>
      <c r="S13" s="18" t="s">
        <v>182</v>
      </c>
      <c r="T13" s="20" t="s">
        <v>182</v>
      </c>
      <c r="U13" s="18" t="n">
        <v>445.54841095</v>
      </c>
      <c r="V13" s="20" t="n">
        <v>5.4000484</v>
      </c>
    </row>
    <row r="14" spans="1:22">
      <c r="A14" s="15" t="s">
        <v>189</v>
      </c>
      <c r="B14" s="17" t="n">
        <v>5587</v>
      </c>
      <c r="C14" s="18">
        <f>(210.0/B14*100)</f>
        <v/>
      </c>
      <c r="D14" s="19" t="n">
        <v>5377</v>
      </c>
      <c r="E14" s="18" t="n">
        <v>512.03752878</v>
      </c>
      <c r="F14" s="20" t="n">
        <v>4.29105054</v>
      </c>
      <c r="G14" s="18" t="n">
        <v>525.19839654</v>
      </c>
      <c r="H14" s="20" t="n">
        <v>3.02336505</v>
      </c>
      <c r="I14" s="18" t="n">
        <v>520.8553693600001</v>
      </c>
      <c r="J14" s="20" t="n">
        <v>2.49303887</v>
      </c>
      <c r="K14" s="18" t="n">
        <v>526.42608694</v>
      </c>
      <c r="L14" s="20" t="n">
        <v>4.78109817</v>
      </c>
      <c r="M14" s="18" t="n">
        <v>422.7798821</v>
      </c>
      <c r="N14" s="20" t="n">
        <v>14.90176457</v>
      </c>
      <c r="O14" s="18" t="s">
        <v>182</v>
      </c>
      <c r="P14" s="20" t="s">
        <v>182</v>
      </c>
      <c r="Q14" s="18" t="s">
        <v>182</v>
      </c>
      <c r="R14" s="20" t="s">
        <v>182</v>
      </c>
      <c r="S14" s="18" t="s">
        <v>182</v>
      </c>
      <c r="T14" s="20" t="s">
        <v>182</v>
      </c>
      <c r="U14" s="18" t="n">
        <v>467.72631049</v>
      </c>
      <c r="V14" s="20" t="n">
        <v>7.71563818</v>
      </c>
    </row>
    <row r="15" spans="1:22">
      <c r="A15" s="15" t="s">
        <v>190</v>
      </c>
      <c r="B15" s="17" t="n">
        <v>5882</v>
      </c>
      <c r="C15" s="18">
        <f>(206.0/B15*100)</f>
        <v/>
      </c>
      <c r="D15" s="19" t="n">
        <v>5676</v>
      </c>
      <c r="E15" s="18" t="n">
        <v>495.51945589</v>
      </c>
      <c r="F15" s="20" t="n">
        <v>4.31578085</v>
      </c>
      <c r="G15" s="18" t="n">
        <v>519.76801994</v>
      </c>
      <c r="H15" s="20" t="n">
        <v>2.67611936</v>
      </c>
      <c r="I15" s="18" t="n">
        <v>518.34202622</v>
      </c>
      <c r="J15" s="20" t="n">
        <v>2.43905164</v>
      </c>
      <c r="K15" s="18" t="n">
        <v>520.08680823</v>
      </c>
      <c r="L15" s="20" t="n">
        <v>5.23230628</v>
      </c>
      <c r="M15" s="18" t="n">
        <v>390.64671061</v>
      </c>
      <c r="N15" s="20" t="n">
        <v>25.21597104</v>
      </c>
      <c r="O15" s="18" t="s">
        <v>182</v>
      </c>
      <c r="P15" s="20" t="s">
        <v>182</v>
      </c>
      <c r="Q15" s="18" t="n">
        <v>368.85220715</v>
      </c>
      <c r="R15" s="20" t="n">
        <v>14.5875493</v>
      </c>
      <c r="S15" s="18" t="s">
        <v>182</v>
      </c>
      <c r="T15" s="20" t="s">
        <v>182</v>
      </c>
      <c r="U15" s="18" t="n">
        <v>462.97862007</v>
      </c>
      <c r="V15" s="20" t="n">
        <v>7.8268448</v>
      </c>
    </row>
    <row r="16" spans="1:22">
      <c r="A16" s="15" t="s">
        <v>191</v>
      </c>
      <c r="B16" s="17" t="n">
        <v>6108</v>
      </c>
      <c r="C16" s="18">
        <f>(281.0/B16*100)</f>
        <v/>
      </c>
      <c r="D16" s="19" t="n">
        <v>5827</v>
      </c>
      <c r="E16" s="18" t="n">
        <v>490.76986003</v>
      </c>
      <c r="F16" s="20" t="n">
        <v>4.13085435</v>
      </c>
      <c r="G16" s="18" t="n">
        <v>514.04002337</v>
      </c>
      <c r="H16" s="20" t="n">
        <v>3.31332222</v>
      </c>
      <c r="I16" s="18" t="n">
        <v>507.02431677</v>
      </c>
      <c r="J16" s="20" t="n">
        <v>3.03564787</v>
      </c>
      <c r="K16" s="18" t="n">
        <v>494.35091811</v>
      </c>
      <c r="L16" s="20" t="n">
        <v>4.49377333</v>
      </c>
      <c r="M16" s="18" t="n">
        <v>357.17090442</v>
      </c>
      <c r="N16" s="20" t="n">
        <v>17.03892866</v>
      </c>
      <c r="O16" s="18" t="s">
        <v>182</v>
      </c>
      <c r="P16" s="20" t="s">
        <v>182</v>
      </c>
      <c r="Q16" s="18" t="s">
        <v>182</v>
      </c>
      <c r="R16" s="20" t="s">
        <v>182</v>
      </c>
      <c r="S16" s="18" t="s">
        <v>182</v>
      </c>
      <c r="T16" s="20" t="s">
        <v>182</v>
      </c>
      <c r="U16" s="18" t="n">
        <v>412.39113016</v>
      </c>
      <c r="V16" s="20" t="n">
        <v>5.96942664</v>
      </c>
    </row>
    <row r="17" spans="1:22">
      <c r="A17" s="15" t="s">
        <v>192</v>
      </c>
      <c r="B17" s="17" t="n">
        <v>6504</v>
      </c>
      <c r="C17" s="18">
        <f>(854.0/B17*100)</f>
        <v/>
      </c>
      <c r="D17" s="19" t="n">
        <v>5650</v>
      </c>
      <c r="E17" s="18" t="n">
        <v>504.35437178</v>
      </c>
      <c r="F17" s="20" t="n">
        <v>4.10640945</v>
      </c>
      <c r="G17" s="18" t="n">
        <v>514.7371488</v>
      </c>
      <c r="H17" s="20" t="n">
        <v>3.86359727</v>
      </c>
      <c r="I17" s="18" t="n">
        <v>518.29968053</v>
      </c>
      <c r="J17" s="20" t="n">
        <v>3.66759998</v>
      </c>
      <c r="K17" s="18" t="n">
        <v>524.04625015</v>
      </c>
      <c r="L17" s="20" t="n">
        <v>4.20564956</v>
      </c>
      <c r="M17" s="18" t="s">
        <v>182</v>
      </c>
      <c r="N17" s="20" t="s">
        <v>182</v>
      </c>
      <c r="O17" s="18" t="s">
        <v>182</v>
      </c>
      <c r="P17" s="20" t="s">
        <v>182</v>
      </c>
      <c r="Q17" s="18" t="n">
        <v>362.96139732</v>
      </c>
      <c r="R17" s="20" t="n">
        <v>12.64520278</v>
      </c>
      <c r="S17" s="18" t="s">
        <v>182</v>
      </c>
      <c r="T17" s="20" t="s">
        <v>182</v>
      </c>
      <c r="U17" s="18" t="n">
        <v>449.08069943</v>
      </c>
      <c r="V17" s="20" t="n">
        <v>7.37170786</v>
      </c>
    </row>
    <row r="18" spans="1:22">
      <c r="A18" s="15" t="s">
        <v>193</v>
      </c>
      <c r="B18" s="17" t="n">
        <v>5532</v>
      </c>
      <c r="C18" s="18">
        <f>(43.0/B18*100)</f>
        <v/>
      </c>
      <c r="D18" s="19" t="n">
        <v>5489</v>
      </c>
      <c r="E18" s="18" t="n">
        <v>447.34342526</v>
      </c>
      <c r="F18" s="20" t="n">
        <v>5.5344338</v>
      </c>
      <c r="G18" s="18" t="n">
        <v>459.24245564</v>
      </c>
      <c r="H18" s="20" t="n">
        <v>4.04758214</v>
      </c>
      <c r="I18" s="18" t="n">
        <v>462.74340288</v>
      </c>
      <c r="J18" s="20" t="n">
        <v>3.64078169</v>
      </c>
      <c r="K18" s="18" t="n">
        <v>459.42831606</v>
      </c>
      <c r="L18" s="20" t="n">
        <v>6.93961781</v>
      </c>
      <c r="M18" s="18" t="n">
        <v>358.73236946</v>
      </c>
      <c r="N18" s="20" t="n">
        <v>16.39771243</v>
      </c>
      <c r="O18" s="18" t="s">
        <v>182</v>
      </c>
      <c r="P18" s="20" t="s">
        <v>182</v>
      </c>
      <c r="Q18" s="18" t="s">
        <v>182</v>
      </c>
      <c r="R18" s="20" t="s">
        <v>182</v>
      </c>
      <c r="S18" s="18" t="s">
        <v>182</v>
      </c>
      <c r="T18" s="20" t="s">
        <v>182</v>
      </c>
      <c r="U18" s="18" t="n">
        <v>403.02290041</v>
      </c>
      <c r="V18" s="20" t="n">
        <v>7.84865843</v>
      </c>
    </row>
    <row r="19" spans="1:22">
      <c r="A19" s="15" t="s">
        <v>194</v>
      </c>
      <c r="B19" s="17" t="n">
        <v>5658</v>
      </c>
      <c r="C19" s="18">
        <f>(311.0/B19*100)</f>
        <v/>
      </c>
      <c r="D19" s="19" t="n">
        <v>5347</v>
      </c>
      <c r="E19" s="18" t="n">
        <v>479.68408881</v>
      </c>
      <c r="F19" s="20" t="n">
        <v>4.93715239</v>
      </c>
      <c r="G19" s="18" t="n">
        <v>486.35282802</v>
      </c>
      <c r="H19" s="20" t="n">
        <v>3.72123026</v>
      </c>
      <c r="I19" s="18" t="n">
        <v>482.63966676</v>
      </c>
      <c r="J19" s="20" t="n">
        <v>3.03583489</v>
      </c>
      <c r="K19" s="18" t="n">
        <v>482.43042343</v>
      </c>
      <c r="L19" s="20" t="n">
        <v>5.81107904</v>
      </c>
      <c r="M19" s="18" t="n">
        <v>385.76858232</v>
      </c>
      <c r="N19" s="20" t="n">
        <v>18.33358349</v>
      </c>
      <c r="O19" s="18" t="s">
        <v>182</v>
      </c>
      <c r="P19" s="20" t="s">
        <v>182</v>
      </c>
      <c r="Q19" s="18" t="s">
        <v>182</v>
      </c>
      <c r="R19" s="20" t="s">
        <v>182</v>
      </c>
      <c r="S19" s="18" t="s">
        <v>182</v>
      </c>
      <c r="T19" s="20" t="s">
        <v>182</v>
      </c>
      <c r="U19" s="18" t="n">
        <v>396.71137193</v>
      </c>
      <c r="V19" s="20" t="n">
        <v>7.45854724</v>
      </c>
    </row>
    <row r="20" spans="1:22">
      <c r="A20" s="15" t="s">
        <v>195</v>
      </c>
      <c r="B20" s="17" t="n">
        <v>3371</v>
      </c>
      <c r="C20" s="18">
        <f>(81.0/B20*100)</f>
        <v/>
      </c>
      <c r="D20" s="19" t="n">
        <v>3290</v>
      </c>
      <c r="E20" s="18" t="n">
        <v>480.50334287</v>
      </c>
      <c r="F20" s="20" t="n">
        <v>6.37185957</v>
      </c>
      <c r="G20" s="18" t="n">
        <v>490.07817038</v>
      </c>
      <c r="H20" s="20" t="n">
        <v>4.0956104</v>
      </c>
      <c r="I20" s="18" t="n">
        <v>493.81696975</v>
      </c>
      <c r="J20" s="20" t="n">
        <v>2.67304638</v>
      </c>
      <c r="K20" s="18" t="n">
        <v>498.18468428</v>
      </c>
      <c r="L20" s="20" t="n">
        <v>5.28865518</v>
      </c>
      <c r="M20" s="18" t="s">
        <v>182</v>
      </c>
      <c r="N20" s="20" t="s">
        <v>182</v>
      </c>
      <c r="O20" s="18" t="s">
        <v>182</v>
      </c>
      <c r="P20" s="20" t="s">
        <v>182</v>
      </c>
      <c r="Q20" s="18" t="s">
        <v>182</v>
      </c>
      <c r="R20" s="20" t="s">
        <v>182</v>
      </c>
      <c r="S20" s="18" t="s">
        <v>182</v>
      </c>
      <c r="T20" s="20" t="s">
        <v>182</v>
      </c>
      <c r="U20" s="18" t="n">
        <v>442.19279435</v>
      </c>
      <c r="V20" s="20" t="n">
        <v>7.24481276</v>
      </c>
    </row>
    <row r="21" spans="1:22">
      <c r="A21" s="15" t="s">
        <v>196</v>
      </c>
      <c r="B21" s="17" t="n">
        <v>5741</v>
      </c>
      <c r="C21" s="18">
        <f>(115.0/B21*100)</f>
        <v/>
      </c>
      <c r="D21" s="19" t="n">
        <v>5626</v>
      </c>
      <c r="E21" s="18" t="n">
        <v>480.01288005</v>
      </c>
      <c r="F21" s="20" t="n">
        <v>4.6956035</v>
      </c>
      <c r="G21" s="18" t="n">
        <v>500.51935865</v>
      </c>
      <c r="H21" s="20" t="n">
        <v>2.98640145</v>
      </c>
      <c r="I21" s="18" t="n">
        <v>508.9715217</v>
      </c>
      <c r="J21" s="20" t="n">
        <v>2.28475108</v>
      </c>
      <c r="K21" s="18" t="n">
        <v>520.92723529</v>
      </c>
      <c r="L21" s="20" t="n">
        <v>4.45772075</v>
      </c>
      <c r="M21" s="18" t="n">
        <v>424.8487347</v>
      </c>
      <c r="N21" s="20" t="n">
        <v>29.04056888</v>
      </c>
      <c r="O21" s="18" t="s">
        <v>182</v>
      </c>
      <c r="P21" s="20" t="s">
        <v>182</v>
      </c>
      <c r="Q21" s="18" t="s">
        <v>182</v>
      </c>
      <c r="R21" s="20" t="s">
        <v>182</v>
      </c>
      <c r="S21" s="18" t="s">
        <v>182</v>
      </c>
      <c r="T21" s="20" t="s">
        <v>182</v>
      </c>
      <c r="U21" s="18" t="n">
        <v>454.11753087</v>
      </c>
      <c r="V21" s="20" t="n">
        <v>8.04348824</v>
      </c>
    </row>
    <row r="22" spans="1:22">
      <c r="A22" s="15" t="s">
        <v>197</v>
      </c>
      <c r="B22" s="17" t="n">
        <v>6598</v>
      </c>
      <c r="C22" s="18">
        <f>(107.0/B22*100)</f>
        <v/>
      </c>
      <c r="D22" s="19" t="n">
        <v>6491</v>
      </c>
      <c r="E22" s="18" t="n">
        <v>482.7042222</v>
      </c>
      <c r="F22" s="20" t="n">
        <v>6.61394416</v>
      </c>
      <c r="G22" s="18" t="n">
        <v>486.33354089</v>
      </c>
      <c r="H22" s="20" t="n">
        <v>5.26390694</v>
      </c>
      <c r="I22" s="18" t="n">
        <v>475.47450114</v>
      </c>
      <c r="J22" s="20" t="n">
        <v>4.22882426</v>
      </c>
      <c r="K22" s="18" t="n">
        <v>486.97043172</v>
      </c>
      <c r="L22" s="20" t="n">
        <v>5.22467792</v>
      </c>
      <c r="M22" s="18" t="n">
        <v>353.48150344</v>
      </c>
      <c r="N22" s="20" t="n">
        <v>10.04320883</v>
      </c>
      <c r="O22" s="18" t="s">
        <v>182</v>
      </c>
      <c r="P22" s="20" t="s">
        <v>182</v>
      </c>
      <c r="Q22" s="18" t="n">
        <v>465.3184081</v>
      </c>
      <c r="R22" s="20" t="n">
        <v>9.52311205</v>
      </c>
      <c r="S22" s="18" t="s">
        <v>182</v>
      </c>
      <c r="T22" s="20" t="s">
        <v>182</v>
      </c>
      <c r="U22" s="18" t="n">
        <v>397.67221941</v>
      </c>
      <c r="V22" s="20" t="n">
        <v>8.24758881</v>
      </c>
    </row>
    <row r="23" spans="1:22">
      <c r="A23" s="15" t="s">
        <v>198</v>
      </c>
      <c r="B23" s="17" t="n">
        <v>11583</v>
      </c>
      <c r="C23" s="18">
        <f>(578.0/B23*100)</f>
        <v/>
      </c>
      <c r="D23" s="19" t="n">
        <v>11005</v>
      </c>
      <c r="E23" s="18" t="n">
        <v>484.56781668</v>
      </c>
      <c r="F23" s="20" t="n">
        <v>5.20371104</v>
      </c>
      <c r="G23" s="18" t="n">
        <v>495.05163949</v>
      </c>
      <c r="H23" s="20" t="n">
        <v>4.22104617</v>
      </c>
      <c r="I23" s="18" t="n">
        <v>497.58118271</v>
      </c>
      <c r="J23" s="20" t="n">
        <v>3.33063593</v>
      </c>
      <c r="K23" s="18" t="n">
        <v>502.11256309</v>
      </c>
      <c r="L23" s="20" t="n">
        <v>6.44250838</v>
      </c>
      <c r="M23" s="18" t="n">
        <v>458.71026959</v>
      </c>
      <c r="N23" s="20" t="n">
        <v>19.55759787</v>
      </c>
      <c r="O23" s="18" t="s">
        <v>182</v>
      </c>
      <c r="P23" s="20" t="s">
        <v>182</v>
      </c>
      <c r="Q23" s="18" t="s">
        <v>182</v>
      </c>
      <c r="R23" s="20" t="s">
        <v>182</v>
      </c>
      <c r="S23" s="18" t="s">
        <v>182</v>
      </c>
      <c r="T23" s="20" t="s">
        <v>182</v>
      </c>
      <c r="U23" s="18" t="n">
        <v>436.38796093</v>
      </c>
      <c r="V23" s="20" t="n">
        <v>6.72160446</v>
      </c>
    </row>
    <row r="24" spans="1:22">
      <c r="A24" s="15" t="s">
        <v>199</v>
      </c>
      <c r="B24" s="17" t="n">
        <v>6647</v>
      </c>
      <c r="C24" s="18">
        <f>(32.0/B24*100)</f>
        <v/>
      </c>
      <c r="D24" s="19" t="n">
        <v>6615</v>
      </c>
      <c r="E24" s="18" t="n">
        <v>510.71255149</v>
      </c>
      <c r="F24" s="20" t="n">
        <v>4.20770492</v>
      </c>
      <c r="G24" s="18" t="n">
        <v>536.97031156</v>
      </c>
      <c r="H24" s="20" t="n">
        <v>4.208551</v>
      </c>
      <c r="I24" s="18" t="n">
        <v>547.17701206</v>
      </c>
      <c r="J24" s="20" t="n">
        <v>3.38472338</v>
      </c>
      <c r="K24" s="18" t="n">
        <v>538.58091752</v>
      </c>
      <c r="L24" s="20" t="n">
        <v>4.92213834</v>
      </c>
      <c r="M24" s="18" t="n">
        <v>437.355754</v>
      </c>
      <c r="N24" s="20" t="n">
        <v>17.09724105</v>
      </c>
      <c r="O24" s="18" t="s">
        <v>182</v>
      </c>
      <c r="P24" s="20" t="s">
        <v>182</v>
      </c>
      <c r="Q24" s="18" t="s">
        <v>182</v>
      </c>
      <c r="R24" s="20" t="s">
        <v>182</v>
      </c>
      <c r="S24" s="18" t="s">
        <v>182</v>
      </c>
      <c r="T24" s="20" t="s">
        <v>182</v>
      </c>
      <c r="U24" s="18" t="n">
        <v>459.28539289</v>
      </c>
      <c r="V24" s="20" t="n">
        <v>12.62764254</v>
      </c>
    </row>
    <row r="25" spans="1:22">
      <c r="A25" s="15" t="s">
        <v>200</v>
      </c>
      <c r="B25" s="17" t="n">
        <v>5581</v>
      </c>
      <c r="C25" s="18">
        <f>(28.0/B25*100)</f>
        <v/>
      </c>
      <c r="D25" s="19" t="n">
        <v>5553</v>
      </c>
      <c r="E25" s="18" t="n">
        <v>494.93012474</v>
      </c>
      <c r="F25" s="20" t="n">
        <v>4.60108879</v>
      </c>
      <c r="G25" s="18" t="n">
        <v>513.50119435</v>
      </c>
      <c r="H25" s="20" t="n">
        <v>4.39430638</v>
      </c>
      <c r="I25" s="18" t="n">
        <v>537.4012214000001</v>
      </c>
      <c r="J25" s="20" t="n">
        <v>3.89893471</v>
      </c>
      <c r="K25" s="18" t="n">
        <v>567.7608396000001</v>
      </c>
      <c r="L25" s="20" t="n">
        <v>7.63096333</v>
      </c>
      <c r="M25" s="18" t="n">
        <v>392.05635972</v>
      </c>
      <c r="N25" s="20" t="n">
        <v>35.90323828</v>
      </c>
      <c r="O25" s="18" t="s">
        <v>182</v>
      </c>
      <c r="P25" s="20" t="s">
        <v>182</v>
      </c>
      <c r="Q25" s="18" t="s">
        <v>182</v>
      </c>
      <c r="R25" s="20" t="s">
        <v>182</v>
      </c>
      <c r="S25" s="18" t="s">
        <v>182</v>
      </c>
      <c r="T25" s="20" t="s">
        <v>182</v>
      </c>
      <c r="U25" s="18" t="n">
        <v>465.03883103</v>
      </c>
      <c r="V25" s="20" t="n">
        <v>22.03430894</v>
      </c>
    </row>
    <row r="26" spans="1:22">
      <c r="A26" s="15" t="s">
        <v>201</v>
      </c>
      <c r="B26" s="17" t="n">
        <v>4869</v>
      </c>
      <c r="C26" s="18">
        <f>(124.0/B26*100)</f>
        <v/>
      </c>
      <c r="D26" s="19" t="n">
        <v>4745</v>
      </c>
      <c r="E26" s="18" t="n">
        <v>472.9754219</v>
      </c>
      <c r="F26" s="20" t="n">
        <v>5.24332993</v>
      </c>
      <c r="G26" s="18" t="n">
        <v>473.12984484</v>
      </c>
      <c r="H26" s="20" t="n">
        <v>3.76346862</v>
      </c>
      <c r="I26" s="18" t="n">
        <v>487.36375902</v>
      </c>
      <c r="J26" s="20" t="n">
        <v>2.64387925</v>
      </c>
      <c r="K26" s="18" t="n">
        <v>505.93965779</v>
      </c>
      <c r="L26" s="20" t="n">
        <v>4.61081245</v>
      </c>
      <c r="M26" s="18" t="s">
        <v>182</v>
      </c>
      <c r="N26" s="20" t="s">
        <v>182</v>
      </c>
      <c r="O26" s="18" t="s">
        <v>182</v>
      </c>
      <c r="P26" s="20" t="s">
        <v>182</v>
      </c>
      <c r="Q26" s="18" t="s">
        <v>182</v>
      </c>
      <c r="R26" s="20" t="s">
        <v>182</v>
      </c>
      <c r="S26" s="18" t="s">
        <v>182</v>
      </c>
      <c r="T26" s="20" t="s">
        <v>182</v>
      </c>
      <c r="U26" s="18" t="n">
        <v>437.32576564</v>
      </c>
      <c r="V26" s="20" t="n">
        <v>9.462495519999999</v>
      </c>
    </row>
    <row r="27" spans="1:22">
      <c r="A27" s="15" t="s">
        <v>202</v>
      </c>
      <c r="B27" s="17" t="n">
        <v>5299</v>
      </c>
      <c r="C27" s="18">
        <f>(255.0/B27*100)</f>
        <v/>
      </c>
      <c r="D27" s="19" t="n">
        <v>5044</v>
      </c>
      <c r="E27" s="18" t="n">
        <v>485.32235174</v>
      </c>
      <c r="F27" s="20" t="n">
        <v>3.24710663</v>
      </c>
      <c r="G27" s="18" t="n">
        <v>495.65692526</v>
      </c>
      <c r="H27" s="20" t="n">
        <v>2.78669214</v>
      </c>
      <c r="I27" s="18" t="n">
        <v>497.18990418</v>
      </c>
      <c r="J27" s="20" t="n">
        <v>2.60964715</v>
      </c>
      <c r="K27" s="18" t="n">
        <v>504.7658505</v>
      </c>
      <c r="L27" s="20" t="n">
        <v>3.6453763</v>
      </c>
      <c r="M27" s="18" t="n">
        <v>433.74807221</v>
      </c>
      <c r="N27" s="20" t="n">
        <v>14.3856779</v>
      </c>
      <c r="O27" s="18" t="s">
        <v>182</v>
      </c>
      <c r="P27" s="20" t="s">
        <v>182</v>
      </c>
      <c r="Q27" s="18" t="s">
        <v>182</v>
      </c>
      <c r="R27" s="20" t="s">
        <v>182</v>
      </c>
      <c r="S27" s="18" t="s">
        <v>182</v>
      </c>
      <c r="T27" s="20" t="s">
        <v>182</v>
      </c>
      <c r="U27" s="18" t="n">
        <v>427.77824976</v>
      </c>
      <c r="V27" s="20" t="n">
        <v>4.21650609</v>
      </c>
    </row>
    <row r="28" spans="1:22">
      <c r="A28" s="15" t="s">
        <v>203</v>
      </c>
      <c r="B28" s="17" t="n">
        <v>7568</v>
      </c>
      <c r="C28" s="18">
        <f>(173.0/B28*100)</f>
        <v/>
      </c>
      <c r="D28" s="19" t="n">
        <v>7395</v>
      </c>
      <c r="E28" s="18" t="n">
        <v>393.58924413</v>
      </c>
      <c r="F28" s="20" t="n">
        <v>3.82039632</v>
      </c>
      <c r="G28" s="18" t="n">
        <v>414.54656276</v>
      </c>
      <c r="H28" s="20" t="n">
        <v>3.1282806</v>
      </c>
      <c r="I28" s="18" t="n">
        <v>414.23122564</v>
      </c>
      <c r="J28" s="20" t="n">
        <v>2.74356934</v>
      </c>
      <c r="K28" s="18" t="n">
        <v>426.37234944</v>
      </c>
      <c r="L28" s="20" t="n">
        <v>5.41887959</v>
      </c>
      <c r="M28" s="18" t="n">
        <v>331.61953229</v>
      </c>
      <c r="N28" s="20" t="n">
        <v>9.41278149</v>
      </c>
      <c r="O28" s="18" t="s">
        <v>182</v>
      </c>
      <c r="P28" s="20" t="s">
        <v>182</v>
      </c>
      <c r="Q28" s="18" t="s">
        <v>182</v>
      </c>
      <c r="R28" s="20" t="s">
        <v>182</v>
      </c>
      <c r="S28" s="18" t="s">
        <v>182</v>
      </c>
      <c r="T28" s="20" t="s">
        <v>182</v>
      </c>
      <c r="U28" s="18" t="n">
        <v>361.84509447</v>
      </c>
      <c r="V28" s="20" t="n">
        <v>9.276854050000001</v>
      </c>
    </row>
    <row r="29" spans="1:22">
      <c r="A29" s="15" t="s">
        <v>204</v>
      </c>
      <c r="B29" s="17" t="n">
        <v>5385</v>
      </c>
      <c r="C29" s="18">
        <f>(37.0/B29*100)</f>
        <v/>
      </c>
      <c r="D29" s="19" t="n">
        <v>5348</v>
      </c>
      <c r="E29" s="18" t="n">
        <v>508.47237124</v>
      </c>
      <c r="F29" s="20" t="n">
        <v>4.2319187</v>
      </c>
      <c r="G29" s="18" t="n">
        <v>526.48759067</v>
      </c>
      <c r="H29" s="20" t="n">
        <v>2.82201143</v>
      </c>
      <c r="I29" s="18" t="n">
        <v>515.9163895200001</v>
      </c>
      <c r="J29" s="20" t="n">
        <v>2.67990221</v>
      </c>
      <c r="K29" s="18" t="n">
        <v>515.75045843</v>
      </c>
      <c r="L29" s="20" t="n">
        <v>5.55275485</v>
      </c>
      <c r="M29" s="18" t="n">
        <v>388.67614524</v>
      </c>
      <c r="N29" s="20" t="n">
        <v>42.43001082</v>
      </c>
      <c r="O29" s="18" t="s">
        <v>182</v>
      </c>
      <c r="P29" s="20" t="s">
        <v>182</v>
      </c>
      <c r="Q29" s="18" t="n">
        <v>335.3902018</v>
      </c>
      <c r="R29" s="20" t="n">
        <v>12.1685767</v>
      </c>
      <c r="S29" s="18" t="s">
        <v>182</v>
      </c>
      <c r="T29" s="20" t="s">
        <v>182</v>
      </c>
      <c r="U29" s="18" t="n">
        <v>429.09947303</v>
      </c>
      <c r="V29" s="20" t="n">
        <v>11.70141928</v>
      </c>
    </row>
    <row r="30" spans="1:22">
      <c r="A30" s="15" t="s">
        <v>205</v>
      </c>
      <c r="B30" s="17" t="n">
        <v>4520</v>
      </c>
      <c r="C30" s="18">
        <f>(682.0/B30*100)</f>
        <v/>
      </c>
      <c r="D30" s="19" t="n">
        <v>3838</v>
      </c>
      <c r="E30" s="18" t="n">
        <v>488.49040909</v>
      </c>
      <c r="F30" s="20" t="n">
        <v>6.08289706</v>
      </c>
      <c r="G30" s="18" t="n">
        <v>509.18762488</v>
      </c>
      <c r="H30" s="20" t="n">
        <v>3.72362461</v>
      </c>
      <c r="I30" s="18" t="n">
        <v>496.81912784</v>
      </c>
      <c r="J30" s="20" t="n">
        <v>3.32266079</v>
      </c>
      <c r="K30" s="18" t="n">
        <v>517.6870191</v>
      </c>
      <c r="L30" s="20" t="n">
        <v>5.01677287</v>
      </c>
      <c r="M30" s="18" t="n">
        <v>416.62079913</v>
      </c>
      <c r="N30" s="20" t="n">
        <v>23.35845308</v>
      </c>
      <c r="O30" s="18" t="s">
        <v>182</v>
      </c>
      <c r="P30" s="20" t="s">
        <v>182</v>
      </c>
      <c r="Q30" s="18" t="s">
        <v>182</v>
      </c>
      <c r="R30" s="20" t="s">
        <v>182</v>
      </c>
      <c r="S30" s="18" t="s">
        <v>182</v>
      </c>
      <c r="T30" s="20" t="s">
        <v>182</v>
      </c>
      <c r="U30" s="18" t="n">
        <v>429.02271672</v>
      </c>
      <c r="V30" s="20" t="n">
        <v>6.63049</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(20.0/B32*100)</f>
        <v/>
      </c>
      <c r="D32" s="19" t="n">
        <v>4458</v>
      </c>
      <c r="E32" s="18" t="n">
        <v>493.76614648</v>
      </c>
      <c r="F32" s="20" t="n">
        <v>5.55308107</v>
      </c>
      <c r="G32" s="18" t="n">
        <v>507.04888677</v>
      </c>
      <c r="H32" s="20" t="n">
        <v>3.3928355</v>
      </c>
      <c r="I32" s="18" t="n">
        <v>506.33208248</v>
      </c>
      <c r="J32" s="20" t="n">
        <v>2.74629806</v>
      </c>
      <c r="K32" s="18" t="n">
        <v>517.78804173</v>
      </c>
      <c r="L32" s="20" t="n">
        <v>4.29550862</v>
      </c>
      <c r="M32" s="18" t="n">
        <v>459.37468581</v>
      </c>
      <c r="N32" s="20" t="n">
        <v>28.13902873</v>
      </c>
      <c r="O32" s="18" t="s">
        <v>182</v>
      </c>
      <c r="P32" s="20" t="s">
        <v>182</v>
      </c>
      <c r="Q32" s="18" t="s">
        <v>182</v>
      </c>
      <c r="R32" s="20" t="s">
        <v>182</v>
      </c>
      <c r="S32" s="18" t="s">
        <v>182</v>
      </c>
      <c r="T32" s="20" t="s">
        <v>182</v>
      </c>
      <c r="U32" s="18" t="n">
        <v>424.52872952</v>
      </c>
      <c r="V32" s="20" t="n">
        <v>10.64737413</v>
      </c>
    </row>
    <row r="33" spans="1:22">
      <c r="A33" s="15" t="s">
        <v>208</v>
      </c>
      <c r="B33" s="17" t="n">
        <v>7325</v>
      </c>
      <c r="C33" s="18">
        <f>(274.0/B33*100)</f>
        <v/>
      </c>
      <c r="D33" s="19" t="n">
        <v>7051</v>
      </c>
      <c r="E33" s="18" t="n">
        <v>492.38310228</v>
      </c>
      <c r="F33" s="20" t="n">
        <v>5.18521729</v>
      </c>
      <c r="G33" s="18" t="n">
        <v>501.87472379</v>
      </c>
      <c r="H33" s="20" t="n">
        <v>3.59888473</v>
      </c>
      <c r="I33" s="18" t="n">
        <v>490.93734929</v>
      </c>
      <c r="J33" s="20" t="n">
        <v>2.98641504</v>
      </c>
      <c r="K33" s="18" t="n">
        <v>491.66966351</v>
      </c>
      <c r="L33" s="20" t="n">
        <v>4.84732342</v>
      </c>
      <c r="M33" s="18" t="n">
        <v>385.2957023</v>
      </c>
      <c r="N33" s="20" t="n">
        <v>29.52119482</v>
      </c>
      <c r="O33" s="18" t="s">
        <v>182</v>
      </c>
      <c r="P33" s="20" t="s">
        <v>182</v>
      </c>
      <c r="Q33" s="18" t="s">
        <v>182</v>
      </c>
      <c r="R33" s="20" t="s">
        <v>182</v>
      </c>
      <c r="S33" s="18" t="s">
        <v>182</v>
      </c>
      <c r="T33" s="20" t="s">
        <v>182</v>
      </c>
      <c r="U33" s="18" t="n">
        <v>435.14069387</v>
      </c>
      <c r="V33" s="20" t="n">
        <v>10.31104035</v>
      </c>
    </row>
    <row r="34" spans="1:22">
      <c r="A34" s="15" t="s">
        <v>209</v>
      </c>
      <c r="B34" s="17" t="n">
        <v>6350</v>
      </c>
      <c r="C34" s="18">
        <f>(117.0/B34*100)</f>
        <v/>
      </c>
      <c r="D34" s="19" t="n">
        <v>6233</v>
      </c>
      <c r="E34" s="18" t="n">
        <v>473.00483182</v>
      </c>
      <c r="F34" s="20" t="n">
        <v>4.02531233</v>
      </c>
      <c r="G34" s="18" t="n">
        <v>485.86385569</v>
      </c>
      <c r="H34" s="20" t="n">
        <v>2.96705016</v>
      </c>
      <c r="I34" s="18" t="n">
        <v>488.34777754</v>
      </c>
      <c r="J34" s="20" t="n">
        <v>3.09238493</v>
      </c>
      <c r="K34" s="18" t="n">
        <v>497.25472503</v>
      </c>
      <c r="L34" s="20" t="n">
        <v>4.9929765</v>
      </c>
      <c r="M34" s="18" t="n">
        <v>379.07328183</v>
      </c>
      <c r="N34" s="20" t="n">
        <v>14.0777645</v>
      </c>
      <c r="O34" s="18" t="s">
        <v>182</v>
      </c>
      <c r="P34" s="20" t="s">
        <v>182</v>
      </c>
      <c r="Q34" s="18" t="n">
        <v>336.51078337</v>
      </c>
      <c r="R34" s="20" t="n">
        <v>12.24828707</v>
      </c>
      <c r="S34" s="18" t="s">
        <v>182</v>
      </c>
      <c r="T34" s="20" t="s">
        <v>182</v>
      </c>
      <c r="U34" s="18" t="n">
        <v>395.79717538</v>
      </c>
      <c r="V34" s="20" t="n">
        <v>8.12745522</v>
      </c>
    </row>
    <row r="35" spans="1:22">
      <c r="A35" s="15" t="s">
        <v>210</v>
      </c>
      <c r="B35" s="17" t="n">
        <v>6406</v>
      </c>
      <c r="C35" s="18">
        <f>(105.0/B35*100)</f>
        <v/>
      </c>
      <c r="D35" s="19" t="n">
        <v>6301</v>
      </c>
      <c r="E35" s="18" t="n">
        <v>515.43160644</v>
      </c>
      <c r="F35" s="20" t="n">
        <v>4.00607282</v>
      </c>
      <c r="G35" s="18" t="n">
        <v>514.1871551</v>
      </c>
      <c r="H35" s="20" t="n">
        <v>2.22784618</v>
      </c>
      <c r="I35" s="18" t="n">
        <v>516.15870487</v>
      </c>
      <c r="J35" s="20" t="n">
        <v>2.47633463</v>
      </c>
      <c r="K35" s="18" t="n">
        <v>516.89871498</v>
      </c>
      <c r="L35" s="20" t="n">
        <v>5.15265149</v>
      </c>
      <c r="M35" s="18" t="n">
        <v>456.28947541</v>
      </c>
      <c r="N35" s="20" t="n">
        <v>18.93491365</v>
      </c>
      <c r="O35" s="18" t="s">
        <v>182</v>
      </c>
      <c r="P35" s="20" t="s">
        <v>182</v>
      </c>
      <c r="Q35" s="18" t="n">
        <v>349.78970242</v>
      </c>
      <c r="R35" s="20" t="n">
        <v>6.90672373</v>
      </c>
      <c r="S35" s="18" t="s">
        <v>182</v>
      </c>
      <c r="T35" s="20" t="s">
        <v>182</v>
      </c>
      <c r="U35" s="18" t="n">
        <v>449.2626218</v>
      </c>
      <c r="V35" s="20" t="n">
        <v>7.21955437</v>
      </c>
    </row>
    <row r="36" spans="1:22">
      <c r="A36" s="15" t="s">
        <v>211</v>
      </c>
      <c r="B36" s="17" t="n">
        <v>6736</v>
      </c>
      <c r="C36" s="18">
        <f>(109.0/B36*100)</f>
        <v/>
      </c>
      <c r="D36" s="19" t="n">
        <v>6627</v>
      </c>
      <c r="E36" s="18" t="n">
        <v>476.87009308</v>
      </c>
      <c r="F36" s="20" t="n">
        <v>3.90089534</v>
      </c>
      <c r="G36" s="18" t="n">
        <v>492.46544363</v>
      </c>
      <c r="H36" s="20" t="n">
        <v>2.9564979</v>
      </c>
      <c r="I36" s="18" t="n">
        <v>490.25917278</v>
      </c>
      <c r="J36" s="20" t="n">
        <v>2.45895426</v>
      </c>
      <c r="K36" s="18" t="n">
        <v>498.42564794</v>
      </c>
      <c r="L36" s="20" t="n">
        <v>4.6929224</v>
      </c>
      <c r="M36" s="18" t="n">
        <v>415.69116087</v>
      </c>
      <c r="N36" s="20" t="n">
        <v>19.29217902</v>
      </c>
      <c r="O36" s="18" t="s">
        <v>182</v>
      </c>
      <c r="P36" s="20" t="s">
        <v>182</v>
      </c>
      <c r="Q36" s="18" t="s">
        <v>182</v>
      </c>
      <c r="R36" s="20" t="s">
        <v>182</v>
      </c>
      <c r="S36" s="18" t="s">
        <v>182</v>
      </c>
      <c r="T36" s="20" t="s">
        <v>182</v>
      </c>
      <c r="U36" s="18" t="n">
        <v>425.31419013</v>
      </c>
      <c r="V36" s="20" t="n">
        <v>6.65150138</v>
      </c>
    </row>
    <row r="37" spans="1:22">
      <c r="A37" s="15" t="s">
        <v>212</v>
      </c>
      <c r="B37" s="17" t="n">
        <v>5458</v>
      </c>
      <c r="C37" s="18">
        <f>(382.0/B37*100)</f>
        <v/>
      </c>
      <c r="D37" s="19" t="n">
        <v>5076</v>
      </c>
      <c r="E37" s="18" t="n">
        <v>494.32937174</v>
      </c>
      <c r="F37" s="20" t="n">
        <v>5.44815102</v>
      </c>
      <c r="G37" s="18" t="n">
        <v>507.0840521</v>
      </c>
      <c r="H37" s="20" t="n">
        <v>4.14959975</v>
      </c>
      <c r="I37" s="18" t="n">
        <v>501.31455612</v>
      </c>
      <c r="J37" s="20" t="n">
        <v>3.91036088</v>
      </c>
      <c r="K37" s="18" t="n">
        <v>508.79265578</v>
      </c>
      <c r="L37" s="20" t="n">
        <v>4.38833963</v>
      </c>
      <c r="M37" s="18" t="n">
        <v>389.21190398</v>
      </c>
      <c r="N37" s="20" t="n">
        <v>22.35314496</v>
      </c>
      <c r="O37" s="18" t="s">
        <v>182</v>
      </c>
      <c r="P37" s="20" t="s">
        <v>182</v>
      </c>
      <c r="Q37" s="18" t="s">
        <v>182</v>
      </c>
      <c r="R37" s="20" t="s">
        <v>182</v>
      </c>
      <c r="S37" s="18" t="s">
        <v>182</v>
      </c>
      <c r="T37" s="20" t="s">
        <v>182</v>
      </c>
      <c r="U37" s="18" t="n">
        <v>430.8246413</v>
      </c>
      <c r="V37" s="20" t="n">
        <v>6.45482746</v>
      </c>
    </row>
    <row r="38" spans="1:22">
      <c r="A38" s="15" t="s">
        <v>213</v>
      </c>
      <c r="B38" s="17" t="n">
        <v>5860</v>
      </c>
      <c r="C38" s="18">
        <f>(83.0/B38*100)</f>
        <v/>
      </c>
      <c r="D38" s="19" t="n">
        <v>5777</v>
      </c>
      <c r="E38" s="18" t="n">
        <v>519.01927586</v>
      </c>
      <c r="F38" s="20" t="n">
        <v>4.28240403</v>
      </c>
      <c r="G38" s="18" t="n">
        <v>530.10691192</v>
      </c>
      <c r="H38" s="20" t="n">
        <v>3.90814655</v>
      </c>
      <c r="I38" s="18" t="n">
        <v>527.50039923</v>
      </c>
      <c r="J38" s="20" t="n">
        <v>3.3957391</v>
      </c>
      <c r="K38" s="18" t="n">
        <v>533.00270257</v>
      </c>
      <c r="L38" s="20" t="n">
        <v>5.50322412</v>
      </c>
      <c r="M38" s="18" t="n">
        <v>423.77334755</v>
      </c>
      <c r="N38" s="20" t="n">
        <v>19.6152984</v>
      </c>
      <c r="O38" s="18" t="s">
        <v>182</v>
      </c>
      <c r="P38" s="20" t="s">
        <v>182</v>
      </c>
      <c r="Q38" s="18" t="s">
        <v>182</v>
      </c>
      <c r="R38" s="20" t="s">
        <v>182</v>
      </c>
      <c r="S38" s="18" t="s">
        <v>182</v>
      </c>
      <c r="T38" s="20" t="s">
        <v>182</v>
      </c>
      <c r="U38" s="18" t="n">
        <v>468.38093712</v>
      </c>
      <c r="V38" s="20" t="n">
        <v>6.47007122</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(5704.0/B40*100)</f>
        <v/>
      </c>
      <c r="D40" s="19" t="n">
        <v>8453</v>
      </c>
      <c r="E40" s="18" t="n">
        <v>491.98104577</v>
      </c>
      <c r="F40" s="20" t="n">
        <v>6.16806075</v>
      </c>
      <c r="G40" s="18" t="n">
        <v>502.10225977</v>
      </c>
      <c r="H40" s="20" t="n">
        <v>3.74743833</v>
      </c>
      <c r="I40" s="18" t="n">
        <v>500.85786974</v>
      </c>
      <c r="J40" s="20" t="n">
        <v>3.43649795</v>
      </c>
      <c r="K40" s="18" t="n">
        <v>501.37929178</v>
      </c>
      <c r="L40" s="20" t="n">
        <v>4.90694728</v>
      </c>
      <c r="M40" s="18" t="n">
        <v>408.69474018</v>
      </c>
      <c r="N40" s="20" t="n">
        <v>29.40753755</v>
      </c>
      <c r="O40" s="18" t="s">
        <v>182</v>
      </c>
      <c r="P40" s="20" t="s">
        <v>182</v>
      </c>
      <c r="Q40" s="18" t="n">
        <v>491.16464222</v>
      </c>
      <c r="R40" s="20" t="n">
        <v>2.5540442</v>
      </c>
      <c r="S40" s="18" t="s">
        <v>182</v>
      </c>
      <c r="T40" s="20" t="s">
        <v>182</v>
      </c>
      <c r="U40" s="18" t="n">
        <v>417.65332735</v>
      </c>
      <c r="V40" s="20" t="n">
        <v>6.47685672</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(3063.0/B46*100)</f>
        <v/>
      </c>
      <c r="D46" s="19" t="n">
        <v>20078</v>
      </c>
      <c r="E46" s="18" t="n">
        <v>358.58902309</v>
      </c>
      <c r="F46" s="20" t="n">
        <v>5.7091296</v>
      </c>
      <c r="G46" s="18" t="n">
        <v>395.52722835</v>
      </c>
      <c r="H46" s="20" t="n">
        <v>4.57374047</v>
      </c>
      <c r="I46" s="18" t="n">
        <v>391.5382746</v>
      </c>
      <c r="J46" s="20" t="n">
        <v>3.52294342</v>
      </c>
      <c r="K46" s="18" t="n">
        <v>411.4571279</v>
      </c>
      <c r="L46" s="20" t="n">
        <v>4.6573825</v>
      </c>
      <c r="M46" s="18" t="n">
        <v>284.46388749</v>
      </c>
      <c r="N46" s="20" t="n">
        <v>12.06045404</v>
      </c>
      <c r="O46" s="18" t="s">
        <v>182</v>
      </c>
      <c r="P46" s="20" t="s">
        <v>182</v>
      </c>
      <c r="Q46" s="18" t="s">
        <v>182</v>
      </c>
      <c r="R46" s="20" t="s">
        <v>182</v>
      </c>
      <c r="S46" s="18" t="s">
        <v>182</v>
      </c>
      <c r="T46" s="20" t="s">
        <v>182</v>
      </c>
      <c r="U46" s="18" t="n">
        <v>361.91707912</v>
      </c>
      <c r="V46" s="20" t="n">
        <v>3.73825336</v>
      </c>
    </row>
    <row r="47" spans="1:22">
      <c r="A47" s="15" t="s">
        <v>222</v>
      </c>
      <c r="B47" s="17" t="n">
        <v>5928</v>
      </c>
      <c r="C47" s="18">
        <f>(293.0/B47*100)</f>
        <v/>
      </c>
      <c r="D47" s="19" t="n">
        <v>5635</v>
      </c>
      <c r="E47" s="18" t="n">
        <v>434.56785248</v>
      </c>
      <c r="F47" s="20" t="n">
        <v>5.94108021</v>
      </c>
      <c r="G47" s="18" t="n">
        <v>451.85610445</v>
      </c>
      <c r="H47" s="20" t="n">
        <v>4.69702985</v>
      </c>
      <c r="I47" s="18" t="n">
        <v>461.08350664</v>
      </c>
      <c r="J47" s="20" t="n">
        <v>4.33722632</v>
      </c>
      <c r="K47" s="18" t="n">
        <v>457.39056665</v>
      </c>
      <c r="L47" s="20" t="n">
        <v>7.14135757</v>
      </c>
      <c r="M47" s="18" t="n">
        <v>351.05817057</v>
      </c>
      <c r="N47" s="20" t="n">
        <v>12.61946813</v>
      </c>
      <c r="O47" s="18" t="s">
        <v>182</v>
      </c>
      <c r="P47" s="20" t="s">
        <v>182</v>
      </c>
      <c r="Q47" s="18" t="s">
        <v>182</v>
      </c>
      <c r="R47" s="20" t="s">
        <v>182</v>
      </c>
      <c r="S47" s="18" t="s">
        <v>182</v>
      </c>
      <c r="T47" s="20" t="s">
        <v>182</v>
      </c>
      <c r="U47" s="18" t="n">
        <v>389.08768852</v>
      </c>
      <c r="V47" s="20" t="n">
        <v>5.12415195</v>
      </c>
    </row>
    <row r="48" spans="1:22">
      <c r="A48" s="15" t="s">
        <v>223</v>
      </c>
      <c r="B48" s="17" t="n">
        <v>9841</v>
      </c>
      <c r="C48" s="18">
        <f>(19.0/B48*100)</f>
        <v/>
      </c>
      <c r="D48" s="19" t="n">
        <v>9822</v>
      </c>
      <c r="E48" s="18" t="n">
        <v>477.08902632</v>
      </c>
      <c r="F48" s="20" t="n">
        <v>7.91999392</v>
      </c>
      <c r="G48" s="18" t="n">
        <v>516.6832728000001</v>
      </c>
      <c r="H48" s="20" t="n">
        <v>5.72722928</v>
      </c>
      <c r="I48" s="18" t="n">
        <v>537.30569889</v>
      </c>
      <c r="J48" s="20" t="n">
        <v>4.56386072</v>
      </c>
      <c r="K48" s="18" t="n">
        <v>580.36872697</v>
      </c>
      <c r="L48" s="20" t="n">
        <v>6.98938401</v>
      </c>
      <c r="M48" s="18" t="n">
        <v>379.37826934</v>
      </c>
      <c r="N48" s="20" t="n">
        <v>11.07715242</v>
      </c>
      <c r="O48" s="18" t="s">
        <v>182</v>
      </c>
      <c r="P48" s="20" t="s">
        <v>182</v>
      </c>
      <c r="Q48" s="18" t="s">
        <v>182</v>
      </c>
      <c r="R48" s="20" t="s">
        <v>182</v>
      </c>
      <c r="S48" s="18" t="s">
        <v>182</v>
      </c>
      <c r="T48" s="20" t="s">
        <v>182</v>
      </c>
      <c r="U48" s="18" t="n">
        <v>461.82994273</v>
      </c>
      <c r="V48" s="20" t="n">
        <v>25.61090492</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(1296.0/B50*100)</f>
        <v/>
      </c>
      <c r="D50" s="19" t="n">
        <v>10499</v>
      </c>
      <c r="E50" s="18" t="n">
        <v>378.98283005</v>
      </c>
      <c r="F50" s="20" t="n">
        <v>3.89888069</v>
      </c>
      <c r="G50" s="18" t="n">
        <v>395.06400064</v>
      </c>
      <c r="H50" s="20" t="n">
        <v>3.17646628</v>
      </c>
      <c r="I50" s="18" t="n">
        <v>400.74901144</v>
      </c>
      <c r="J50" s="20" t="n">
        <v>2.70988686</v>
      </c>
      <c r="K50" s="18" t="n">
        <v>412.8898464</v>
      </c>
      <c r="L50" s="20" t="n">
        <v>5.20758814</v>
      </c>
      <c r="M50" s="18" t="n">
        <v>309.38214635</v>
      </c>
      <c r="N50" s="20" t="n">
        <v>11.65830352</v>
      </c>
      <c r="O50" s="18" t="s">
        <v>182</v>
      </c>
      <c r="P50" s="20" t="s">
        <v>182</v>
      </c>
      <c r="Q50" s="18" t="s">
        <v>182</v>
      </c>
      <c r="R50" s="20" t="s">
        <v>182</v>
      </c>
      <c r="S50" s="18" t="s">
        <v>182</v>
      </c>
      <c r="T50" s="20" t="s">
        <v>182</v>
      </c>
      <c r="U50" s="18" t="n">
        <v>371.03882738</v>
      </c>
      <c r="V50" s="20" t="n">
        <v>7.06036271</v>
      </c>
    </row>
    <row r="51" spans="1:22">
      <c r="A51" s="15" t="s">
        <v>226</v>
      </c>
      <c r="B51" s="17" t="n">
        <v>6866</v>
      </c>
      <c r="C51" s="18">
        <f>(115.0/B51*100)</f>
        <v/>
      </c>
      <c r="D51" s="19" t="n">
        <v>6751</v>
      </c>
      <c r="E51" s="18" t="n">
        <v>397.8830133</v>
      </c>
      <c r="F51" s="20" t="n">
        <v>4.19472923</v>
      </c>
      <c r="G51" s="18" t="n">
        <v>408.33633862</v>
      </c>
      <c r="H51" s="20" t="n">
        <v>3.73291925</v>
      </c>
      <c r="I51" s="18" t="n">
        <v>403.94713726</v>
      </c>
      <c r="J51" s="20" t="n">
        <v>3.22580411</v>
      </c>
      <c r="K51" s="18" t="n">
        <v>419.1628256</v>
      </c>
      <c r="L51" s="20" t="n">
        <v>4.50674539</v>
      </c>
      <c r="M51" s="18" t="n">
        <v>338.45012167</v>
      </c>
      <c r="N51" s="20" t="n">
        <v>17.18682088</v>
      </c>
      <c r="O51" s="18" t="s">
        <v>182</v>
      </c>
      <c r="P51" s="20" t="s">
        <v>182</v>
      </c>
      <c r="Q51" s="18" t="n">
        <v>380.5422133</v>
      </c>
      <c r="R51" s="20" t="n">
        <v>4.31283207</v>
      </c>
      <c r="S51" s="18" t="s">
        <v>182</v>
      </c>
      <c r="T51" s="20" t="s">
        <v>182</v>
      </c>
      <c r="U51" s="18" t="n">
        <v>382.3266857</v>
      </c>
      <c r="V51" s="20" t="n">
        <v>4.96873505</v>
      </c>
    </row>
    <row r="52" spans="1:22">
      <c r="A52" s="15" t="s">
        <v>227</v>
      </c>
      <c r="B52" s="17" t="n">
        <v>5809</v>
      </c>
      <c r="C52" s="18">
        <f>(131.0/B52*100)</f>
        <v/>
      </c>
      <c r="D52" s="19" t="n">
        <v>5678</v>
      </c>
      <c r="E52" s="18" t="n">
        <v>459.46219815</v>
      </c>
      <c r="F52" s="20" t="n">
        <v>4.92232365</v>
      </c>
      <c r="G52" s="18" t="n">
        <v>470.91391357</v>
      </c>
      <c r="H52" s="20" t="n">
        <v>3.99354623</v>
      </c>
      <c r="I52" s="18" t="n">
        <v>468.45796172</v>
      </c>
      <c r="J52" s="20" t="n">
        <v>3.78940423</v>
      </c>
      <c r="K52" s="18" t="n">
        <v>475.98460902</v>
      </c>
      <c r="L52" s="20" t="n">
        <v>5.0048164</v>
      </c>
      <c r="M52" s="18" t="n">
        <v>376.4202098</v>
      </c>
      <c r="N52" s="20" t="n">
        <v>22.91895151</v>
      </c>
      <c r="O52" s="18" t="s">
        <v>182</v>
      </c>
      <c r="P52" s="20" t="s">
        <v>182</v>
      </c>
      <c r="Q52" s="18" t="s">
        <v>182</v>
      </c>
      <c r="R52" s="20" t="s">
        <v>182</v>
      </c>
      <c r="S52" s="18" t="s">
        <v>182</v>
      </c>
      <c r="T52" s="20" t="s">
        <v>182</v>
      </c>
      <c r="U52" s="18" t="n">
        <v>386.70627476</v>
      </c>
      <c r="V52" s="20" t="n">
        <v>7.04288947</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(560.0/B54*100)</f>
        <v/>
      </c>
      <c r="D54" s="19" t="n">
        <v>4180</v>
      </c>
      <c r="E54" s="18" t="n">
        <v>310.48337962</v>
      </c>
      <c r="F54" s="20" t="n">
        <v>5.58991717</v>
      </c>
      <c r="G54" s="18" t="n">
        <v>337.63312803</v>
      </c>
      <c r="H54" s="20" t="n">
        <v>5.40438693</v>
      </c>
      <c r="I54" s="18" t="n">
        <v>342.25177878</v>
      </c>
      <c r="J54" s="20" t="n">
        <v>3.41906132</v>
      </c>
      <c r="K54" s="18" t="n">
        <v>348.89412031</v>
      </c>
      <c r="L54" s="20" t="n">
        <v>4.30730379</v>
      </c>
      <c r="M54" s="18" t="n">
        <v>287.6604697</v>
      </c>
      <c r="N54" s="20" t="n">
        <v>9.120625710000001</v>
      </c>
      <c r="O54" s="18" t="s">
        <v>182</v>
      </c>
      <c r="P54" s="20" t="s">
        <v>182</v>
      </c>
      <c r="Q54" s="18" t="s">
        <v>182</v>
      </c>
      <c r="R54" s="20" t="s">
        <v>182</v>
      </c>
      <c r="S54" s="18" t="s">
        <v>182</v>
      </c>
      <c r="T54" s="20" t="s">
        <v>182</v>
      </c>
      <c r="U54" s="18" t="n">
        <v>298.73780996</v>
      </c>
      <c r="V54" s="20" t="n">
        <v>4.80427627</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514.30872981</v>
      </c>
      <c r="F56" s="20" t="n">
        <v>7.2725055</v>
      </c>
      <c r="G56" s="18" t="n">
        <v>537.3063196000001</v>
      </c>
      <c r="H56" s="20" t="n">
        <v>4.69617781</v>
      </c>
      <c r="I56" s="18" t="n">
        <v>553.46396822</v>
      </c>
      <c r="J56" s="20" t="n">
        <v>3.11116465</v>
      </c>
      <c r="K56" s="18" t="n">
        <v>553.07329659</v>
      </c>
      <c r="L56" s="20" t="n">
        <v>4.15613529</v>
      </c>
      <c r="M56" s="18" t="n">
        <v>469.66514609</v>
      </c>
      <c r="N56" s="20" t="n">
        <v>16.61451933</v>
      </c>
      <c r="O56" s="18" t="s">
        <v>182</v>
      </c>
      <c r="P56" s="20" t="s">
        <v>182</v>
      </c>
      <c r="Q56" s="18" t="s">
        <v>182</v>
      </c>
      <c r="R56" s="20" t="s">
        <v>182</v>
      </c>
      <c r="S56" s="18" t="s">
        <v>182</v>
      </c>
      <c r="T56" s="20" t="s">
        <v>182</v>
      </c>
      <c r="U56" s="18" t="n">
        <v>485.44635004</v>
      </c>
      <c r="V56" s="20" t="n">
        <v>20.59469627</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(287.0/B61*100)</f>
        <v/>
      </c>
      <c r="D61" s="19" t="n">
        <v>6238</v>
      </c>
      <c r="E61" s="18" t="n">
        <v>485.5239717</v>
      </c>
      <c r="F61" s="20" t="n">
        <v>4.20085664</v>
      </c>
      <c r="G61" s="18" t="n">
        <v>479.20236671</v>
      </c>
      <c r="H61" s="20" t="n">
        <v>3.24418181</v>
      </c>
      <c r="I61" s="18" t="n">
        <v>483.38513278</v>
      </c>
      <c r="J61" s="20" t="n">
        <v>2.5205493</v>
      </c>
      <c r="K61" s="18" t="n">
        <v>486.7614542</v>
      </c>
      <c r="L61" s="20" t="n">
        <v>4.42721582</v>
      </c>
      <c r="M61" s="18" t="n">
        <v>412.79041495</v>
      </c>
      <c r="N61" s="20" t="n">
        <v>15.55189954</v>
      </c>
      <c r="O61" s="18" t="s">
        <v>182</v>
      </c>
      <c r="P61" s="20" t="s">
        <v>182</v>
      </c>
      <c r="Q61" s="18" t="s">
        <v>182</v>
      </c>
      <c r="R61" s="20" t="s">
        <v>182</v>
      </c>
      <c r="S61" s="18" t="s">
        <v>182</v>
      </c>
      <c r="T61" s="20" t="s">
        <v>182</v>
      </c>
      <c r="U61" s="18" t="n">
        <v>411.61898374</v>
      </c>
      <c r="V61" s="20" t="n">
        <v>7.99016333</v>
      </c>
    </row>
    <row r="62" spans="1:22">
      <c r="A62" s="15" t="s">
        <v>237</v>
      </c>
      <c r="B62" s="17" t="n">
        <v>4476</v>
      </c>
      <c r="C62" s="18">
        <f>(5.0/B62*100)</f>
        <v/>
      </c>
      <c r="D62" s="19" t="n">
        <v>4471</v>
      </c>
      <c r="E62" s="18" t="n">
        <v>527.35098426</v>
      </c>
      <c r="F62" s="20" t="n">
        <v>5.47160578</v>
      </c>
      <c r="G62" s="18" t="n">
        <v>541.6046848</v>
      </c>
      <c r="H62" s="20" t="n">
        <v>2.25207161</v>
      </c>
      <c r="I62" s="18" t="n">
        <v>547.89051465</v>
      </c>
      <c r="J62" s="20" t="n">
        <v>1.97473612</v>
      </c>
      <c r="K62" s="18" t="n">
        <v>549.26725914</v>
      </c>
      <c r="L62" s="20" t="n">
        <v>4.3458465</v>
      </c>
      <c r="M62" s="18" t="n">
        <v>492.5715519</v>
      </c>
      <c r="N62" s="20" t="n">
        <v>17.55575261</v>
      </c>
      <c r="O62" s="18" t="s">
        <v>182</v>
      </c>
      <c r="P62" s="20" t="s">
        <v>182</v>
      </c>
      <c r="Q62" s="18" t="s">
        <v>182</v>
      </c>
      <c r="R62" s="20" t="s">
        <v>182</v>
      </c>
      <c r="S62" s="18" t="s">
        <v>182</v>
      </c>
      <c r="T62" s="20" t="s">
        <v>182</v>
      </c>
      <c r="U62" s="18" t="n">
        <v>485.00498215</v>
      </c>
      <c r="V62" s="20" t="n">
        <v>21.83832856</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(941.0/B67*100)</f>
        <v/>
      </c>
      <c r="D67" s="19" t="n">
        <v>6030</v>
      </c>
      <c r="E67" s="18" t="n">
        <v>358.52655617</v>
      </c>
      <c r="F67" s="20" t="n">
        <v>4.91325684</v>
      </c>
      <c r="G67" s="18" t="n">
        <v>392.35281624</v>
      </c>
      <c r="H67" s="20" t="n">
        <v>3.90637218</v>
      </c>
      <c r="I67" s="18" t="n">
        <v>405.1942256</v>
      </c>
      <c r="J67" s="20" t="n">
        <v>2.83108744</v>
      </c>
      <c r="K67" s="18" t="n">
        <v>418.46293472</v>
      </c>
      <c r="L67" s="20" t="n">
        <v>5.5747256</v>
      </c>
      <c r="M67" s="18" t="n">
        <v>303.84785217</v>
      </c>
      <c r="N67" s="20" t="n">
        <v>8.663461910000001</v>
      </c>
      <c r="O67" s="18" t="s">
        <v>182</v>
      </c>
      <c r="P67" s="20" t="s">
        <v>182</v>
      </c>
      <c r="Q67" s="18" t="s">
        <v>182</v>
      </c>
      <c r="R67" s="20" t="s">
        <v>182</v>
      </c>
      <c r="S67" s="18" t="s">
        <v>182</v>
      </c>
      <c r="T67" s="20" t="s">
        <v>182</v>
      </c>
      <c r="U67" s="18" t="n">
        <v>343.40391811</v>
      </c>
      <c r="V67" s="20" t="n">
        <v>6.80888284</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483.16478296</v>
      </c>
      <c r="F70" s="20" t="n">
        <v>5.8140545</v>
      </c>
      <c r="G70" s="18" t="n">
        <v>494.16279458</v>
      </c>
      <c r="H70" s="20" t="n">
        <v>4.31180546</v>
      </c>
      <c r="I70" s="18" t="n">
        <v>500.89625509</v>
      </c>
      <c r="J70" s="20" t="n">
        <v>3.29565435</v>
      </c>
      <c r="K70" s="18" t="n">
        <v>509.29517491</v>
      </c>
      <c r="L70" s="20" t="n">
        <v>4.71422119</v>
      </c>
      <c r="M70" s="18" t="n">
        <v>454.95534387</v>
      </c>
      <c r="N70" s="20" t="n">
        <v>16.73197951</v>
      </c>
      <c r="O70" s="18" t="s">
        <v>182</v>
      </c>
      <c r="P70" s="20" t="s">
        <v>182</v>
      </c>
      <c r="Q70" s="18" t="s">
        <v>182</v>
      </c>
      <c r="R70" s="20" t="s">
        <v>182</v>
      </c>
      <c r="S70" s="18" t="s">
        <v>182</v>
      </c>
      <c r="T70" s="20" t="s">
        <v>182</v>
      </c>
      <c r="U70" s="18" t="n">
        <v>445.05504302</v>
      </c>
      <c r="V70" s="20" t="n">
        <v>8.14531919</v>
      </c>
    </row>
    <row r="71" spans="1:22">
      <c r="A71" s="15" t="s">
        <v>246</v>
      </c>
      <c r="B71" s="17" t="n">
        <v>6115</v>
      </c>
      <c r="C71" s="18">
        <f>(132.0/B71*100)</f>
        <v/>
      </c>
      <c r="D71" s="19" t="n">
        <v>5983</v>
      </c>
      <c r="E71" s="18" t="n">
        <v>553.84219002</v>
      </c>
      <c r="F71" s="20" t="n">
        <v>4.88254063</v>
      </c>
      <c r="G71" s="18" t="n">
        <v>567.28661905</v>
      </c>
      <c r="H71" s="20" t="n">
        <v>3.20135271</v>
      </c>
      <c r="I71" s="18" t="n">
        <v>560.81501582</v>
      </c>
      <c r="J71" s="20" t="n">
        <v>1.95949137</v>
      </c>
      <c r="K71" s="18" t="n">
        <v>580.10419569</v>
      </c>
      <c r="L71" s="20" t="n">
        <v>3.96178862</v>
      </c>
      <c r="M71" s="18" t="n">
        <v>478.19921099</v>
      </c>
      <c r="N71" s="20" t="n">
        <v>17.49214051</v>
      </c>
      <c r="O71" s="18" t="s">
        <v>182</v>
      </c>
      <c r="P71" s="20" t="s">
        <v>182</v>
      </c>
      <c r="Q71" s="18" t="s">
        <v>182</v>
      </c>
      <c r="R71" s="20" t="s">
        <v>182</v>
      </c>
      <c r="S71" s="18" t="s">
        <v>182</v>
      </c>
      <c r="T71" s="20" t="s">
        <v>182</v>
      </c>
      <c r="U71" s="18" t="n">
        <v>524.78780886</v>
      </c>
      <c r="V71" s="20" t="n">
        <v>12.62729599</v>
      </c>
    </row>
    <row r="72" spans="1:22">
      <c r="A72" s="15" t="s">
        <v>247</v>
      </c>
      <c r="B72" s="17" t="n">
        <v>7708</v>
      </c>
      <c r="C72" s="18">
        <f>(9.0/B72*100)</f>
        <v/>
      </c>
      <c r="D72" s="19" t="n">
        <v>7699</v>
      </c>
      <c r="E72" s="18" t="n">
        <v>519.49567719</v>
      </c>
      <c r="F72" s="20" t="n">
        <v>5.70585103</v>
      </c>
      <c r="G72" s="18" t="n">
        <v>537.43855429</v>
      </c>
      <c r="H72" s="20" t="n">
        <v>3.5622333</v>
      </c>
      <c r="I72" s="18" t="n">
        <v>547.47768688</v>
      </c>
      <c r="J72" s="20" t="n">
        <v>3.25006381</v>
      </c>
      <c r="K72" s="18" t="n">
        <v>560.09017061</v>
      </c>
      <c r="L72" s="20" t="n">
        <v>5.33601542</v>
      </c>
      <c r="M72" s="18" t="n">
        <v>397.26229727</v>
      </c>
      <c r="N72" s="20" t="n">
        <v>19.0006931</v>
      </c>
      <c r="O72" s="18" t="s">
        <v>182</v>
      </c>
      <c r="P72" s="20" t="s">
        <v>182</v>
      </c>
      <c r="Q72" s="18" t="s">
        <v>182</v>
      </c>
      <c r="R72" s="20" t="s">
        <v>182</v>
      </c>
      <c r="S72" s="18" t="s">
        <v>182</v>
      </c>
      <c r="T72" s="20" t="s">
        <v>182</v>
      </c>
      <c r="U72" s="18" t="n">
        <v>457.23657721</v>
      </c>
      <c r="V72" s="20" t="n">
        <v>27.30471923</v>
      </c>
    </row>
    <row r="73" spans="1:22">
      <c r="A73" s="15" t="s">
        <v>248</v>
      </c>
      <c r="B73" s="17" t="n">
        <v>8249</v>
      </c>
      <c r="C73" s="18">
        <f>(274.0/B73*100)</f>
        <v/>
      </c>
      <c r="D73" s="19" t="n">
        <v>7975</v>
      </c>
      <c r="E73" s="18" t="n">
        <v>405.10178761</v>
      </c>
      <c r="F73" s="20" t="n">
        <v>5.60404192</v>
      </c>
      <c r="G73" s="18" t="n">
        <v>417.16811851</v>
      </c>
      <c r="H73" s="20" t="n">
        <v>3.20908267</v>
      </c>
      <c r="I73" s="18" t="n">
        <v>417.13350112</v>
      </c>
      <c r="J73" s="20" t="n">
        <v>3.32518999</v>
      </c>
      <c r="K73" s="18" t="n">
        <v>441.58982106</v>
      </c>
      <c r="L73" s="20" t="n">
        <v>7.75268495</v>
      </c>
      <c r="M73" s="18" t="n">
        <v>373.56292305</v>
      </c>
      <c r="N73" s="20" t="n">
        <v>8.33863586</v>
      </c>
      <c r="O73" s="18" t="s">
        <v>182</v>
      </c>
      <c r="P73" s="20" t="s">
        <v>182</v>
      </c>
      <c r="Q73" s="18" t="s">
        <v>182</v>
      </c>
      <c r="R73" s="20" t="s">
        <v>182</v>
      </c>
      <c r="S73" s="18" t="s">
        <v>182</v>
      </c>
      <c r="T73" s="20" t="s">
        <v>182</v>
      </c>
      <c r="U73" s="18" t="n">
        <v>360.5476525</v>
      </c>
      <c r="V73" s="20" t="n">
        <v>11.80760046</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(347.0/B77*100)</f>
        <v/>
      </c>
      <c r="D77" s="19" t="n">
        <v>5715</v>
      </c>
      <c r="E77" s="18" t="n">
        <v>414.03631725</v>
      </c>
      <c r="F77" s="20" t="n">
        <v>4.64464918</v>
      </c>
      <c r="G77" s="18" t="n">
        <v>435.38976027</v>
      </c>
      <c r="H77" s="20" t="n">
        <v>3.77068831</v>
      </c>
      <c r="I77" s="18" t="n">
        <v>436.6463124</v>
      </c>
      <c r="J77" s="20" t="n">
        <v>2.98489896</v>
      </c>
      <c r="K77" s="18" t="n">
        <v>438.58737304</v>
      </c>
      <c r="L77" s="20" t="n">
        <v>6.7518835</v>
      </c>
      <c r="M77" s="18" t="n">
        <v>351.09429102</v>
      </c>
      <c r="N77" s="20" t="n">
        <v>14.79109672</v>
      </c>
      <c r="O77" s="18" t="s">
        <v>182</v>
      </c>
      <c r="P77" s="20" t="s">
        <v>182</v>
      </c>
      <c r="Q77" s="18" t="s">
        <v>182</v>
      </c>
      <c r="R77" s="20" t="s">
        <v>182</v>
      </c>
      <c r="S77" s="18" t="s">
        <v>182</v>
      </c>
      <c r="T77" s="20" t="s">
        <v>182</v>
      </c>
      <c r="U77" s="18" t="n">
        <v>369.53719345</v>
      </c>
      <c r="V77" s="20" t="n">
        <v>3.80347569</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366</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439.71254661</v>
      </c>
      <c r="F7" s="20" t="n">
        <v>7.28298979</v>
      </c>
      <c r="G7" s="18" t="n">
        <v>461.98102271</v>
      </c>
      <c r="H7" s="20" t="n">
        <v>5.2805929</v>
      </c>
      <c r="I7" s="18" t="n">
        <v>499.08212863</v>
      </c>
      <c r="J7" s="20" t="n">
        <v>2.02062659</v>
      </c>
      <c r="K7" s="18" t="n">
        <v>516.87649606</v>
      </c>
      <c r="L7" s="20" t="n">
        <v>3.03254751</v>
      </c>
      <c r="M7" s="18" t="n">
        <v>388.11866311</v>
      </c>
      <c r="N7" s="20" t="n">
        <v>15.08149247</v>
      </c>
      <c r="O7" s="18" t="s">
        <v>182</v>
      </c>
      <c r="P7" s="20" t="s">
        <v>182</v>
      </c>
      <c r="Q7" s="18" t="s">
        <v>182</v>
      </c>
      <c r="R7" s="20" t="s">
        <v>182</v>
      </c>
      <c r="S7" s="18" t="s">
        <v>182</v>
      </c>
      <c r="T7" s="20" t="s">
        <v>182</v>
      </c>
      <c r="U7" s="18" t="n">
        <v>467.49876913</v>
      </c>
      <c r="V7" s="20" t="n">
        <v>4.58118592</v>
      </c>
    </row>
    <row r="8" spans="1:22">
      <c r="A8" s="15" t="s">
        <v>183</v>
      </c>
      <c r="B8" s="17" t="n">
        <v>7007</v>
      </c>
      <c r="C8" s="18">
        <f>(279.0/B8*100)</f>
        <v/>
      </c>
      <c r="D8" s="19" t="n">
        <v>6728</v>
      </c>
      <c r="E8" s="18" t="n">
        <v>450.50333371</v>
      </c>
      <c r="F8" s="20" t="n">
        <v>6.72165846</v>
      </c>
      <c r="G8" s="18" t="n">
        <v>487.15669859</v>
      </c>
      <c r="H8" s="20" t="n">
        <v>4.67965596</v>
      </c>
      <c r="I8" s="18" t="n">
        <v>509.07477072</v>
      </c>
      <c r="J8" s="20" t="n">
        <v>3.23227502</v>
      </c>
      <c r="K8" s="18" t="n">
        <v>509.02615174</v>
      </c>
      <c r="L8" s="20" t="n">
        <v>3.49728614</v>
      </c>
      <c r="M8" s="18" t="n">
        <v>431.33135579</v>
      </c>
      <c r="N8" s="20" t="n">
        <v>28.63360248</v>
      </c>
      <c r="O8" s="18" t="s">
        <v>182</v>
      </c>
      <c r="P8" s="20" t="s">
        <v>182</v>
      </c>
      <c r="Q8" s="18" t="n">
        <v>301.63126691</v>
      </c>
      <c r="R8" s="20" t="n">
        <v>25.14921031</v>
      </c>
      <c r="S8" s="18" t="s">
        <v>182</v>
      </c>
      <c r="T8" s="20" t="s">
        <v>182</v>
      </c>
      <c r="U8" s="18" t="n">
        <v>433.48279737</v>
      </c>
      <c r="V8" s="20" t="n">
        <v>7.23815432</v>
      </c>
    </row>
    <row r="9" spans="1:22">
      <c r="A9" s="15" t="s">
        <v>184</v>
      </c>
      <c r="B9" s="17" t="n">
        <v>9651</v>
      </c>
      <c r="C9" s="18">
        <f>(683.0/B9*100)</f>
        <v/>
      </c>
      <c r="D9" s="19" t="n">
        <v>8968</v>
      </c>
      <c r="E9" s="18" t="n">
        <v>453.2717637</v>
      </c>
      <c r="F9" s="20" t="n">
        <v>6.83197759</v>
      </c>
      <c r="G9" s="18" t="n">
        <v>495.59326156</v>
      </c>
      <c r="H9" s="20" t="n">
        <v>5.11868582</v>
      </c>
      <c r="I9" s="18" t="n">
        <v>526.04631222</v>
      </c>
      <c r="J9" s="20" t="n">
        <v>2.65297964</v>
      </c>
      <c r="K9" s="18" t="n">
        <v>519.5396507</v>
      </c>
      <c r="L9" s="20" t="n">
        <v>3.19851106</v>
      </c>
      <c r="M9" s="18" t="n">
        <v>434.12804464</v>
      </c>
      <c r="N9" s="20" t="n">
        <v>42.04427122</v>
      </c>
      <c r="O9" s="18" t="s">
        <v>182</v>
      </c>
      <c r="P9" s="20" t="s">
        <v>182</v>
      </c>
      <c r="Q9" s="18" t="n">
        <v>357.98454354</v>
      </c>
      <c r="R9" s="20" t="n">
        <v>11.51846445</v>
      </c>
      <c r="S9" s="18" t="s">
        <v>182</v>
      </c>
      <c r="T9" s="20" t="s">
        <v>182</v>
      </c>
      <c r="U9" s="18" t="n">
        <v>437.0082512</v>
      </c>
      <c r="V9" s="20" t="n">
        <v>5.37826275</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(179.0/B11*100)</f>
        <v/>
      </c>
      <c r="D11" s="19" t="n">
        <v>6874</v>
      </c>
      <c r="E11" s="18" t="n">
        <v>391.56932109</v>
      </c>
      <c r="F11" s="20" t="n">
        <v>5.70293373</v>
      </c>
      <c r="G11" s="18" t="n">
        <v>388.57036068</v>
      </c>
      <c r="H11" s="20" t="n">
        <v>5.81386107</v>
      </c>
      <c r="I11" s="18" t="n">
        <v>429.84935013</v>
      </c>
      <c r="J11" s="20" t="n">
        <v>2.7492116</v>
      </c>
      <c r="K11" s="18" t="n">
        <v>443.48670397</v>
      </c>
      <c r="L11" s="20" t="n">
        <v>3.52742335</v>
      </c>
      <c r="M11" s="18" t="n">
        <v>327.62067624</v>
      </c>
      <c r="N11" s="20" t="n">
        <v>23.85874784</v>
      </c>
      <c r="O11" s="18" t="s">
        <v>182</v>
      </c>
      <c r="P11" s="20" t="s">
        <v>182</v>
      </c>
      <c r="Q11" s="18" t="s">
        <v>182</v>
      </c>
      <c r="R11" s="20" t="s">
        <v>182</v>
      </c>
      <c r="S11" s="18" t="s">
        <v>182</v>
      </c>
      <c r="T11" s="20" t="s">
        <v>182</v>
      </c>
      <c r="U11" s="18" t="n">
        <v>396.22861145</v>
      </c>
      <c r="V11" s="20" t="n">
        <v>6.01298846</v>
      </c>
    </row>
    <row r="12" spans="1:22">
      <c r="A12" s="15" t="s">
        <v>187</v>
      </c>
      <c r="B12" s="17" t="n">
        <v>6894</v>
      </c>
      <c r="C12" s="18">
        <f>(128.0/B12*100)</f>
        <v/>
      </c>
      <c r="D12" s="19" t="n">
        <v>6766</v>
      </c>
      <c r="E12" s="18" t="n">
        <v>442.70742968</v>
      </c>
      <c r="F12" s="20" t="n">
        <v>6.78718959</v>
      </c>
      <c r="G12" s="18" t="n">
        <v>472.82336134</v>
      </c>
      <c r="H12" s="20" t="n">
        <v>3.95808249</v>
      </c>
      <c r="I12" s="18" t="n">
        <v>504.77351216</v>
      </c>
      <c r="J12" s="20" t="n">
        <v>2.31910561</v>
      </c>
      <c r="K12" s="18" t="n">
        <v>513.4805689999999</v>
      </c>
      <c r="L12" s="20" t="n">
        <v>3.44360642</v>
      </c>
      <c r="M12" s="18" t="n">
        <v>428.30653466</v>
      </c>
      <c r="N12" s="20" t="n">
        <v>25.45177241</v>
      </c>
      <c r="O12" s="18" t="s">
        <v>182</v>
      </c>
      <c r="P12" s="20" t="s">
        <v>182</v>
      </c>
      <c r="Q12" s="18" t="n">
        <v>340.98506961</v>
      </c>
      <c r="R12" s="20" t="n">
        <v>12.52444664</v>
      </c>
      <c r="S12" s="18" t="s">
        <v>182</v>
      </c>
      <c r="T12" s="20" t="s">
        <v>182</v>
      </c>
      <c r="U12" s="18" t="n">
        <v>422.95446013</v>
      </c>
      <c r="V12" s="20" t="n">
        <v>6.67756953</v>
      </c>
    </row>
    <row r="13" spans="1:22">
      <c r="A13" s="15" t="s">
        <v>188</v>
      </c>
      <c r="B13" s="17" t="n">
        <v>7161</v>
      </c>
      <c r="C13" s="18">
        <f>(376.0/B13*100)</f>
        <v/>
      </c>
      <c r="D13" s="19" t="n">
        <v>6785</v>
      </c>
      <c r="E13" s="18" t="n">
        <v>472.8003094</v>
      </c>
      <c r="F13" s="20" t="n">
        <v>9.106002070000001</v>
      </c>
      <c r="G13" s="18" t="n">
        <v>497.39717706</v>
      </c>
      <c r="H13" s="20" t="n">
        <v>5.4560995</v>
      </c>
      <c r="I13" s="18" t="n">
        <v>519.45936183</v>
      </c>
      <c r="J13" s="20" t="n">
        <v>2.39340204</v>
      </c>
      <c r="K13" s="18" t="n">
        <v>531.75370292</v>
      </c>
      <c r="L13" s="20" t="n">
        <v>3.19998545</v>
      </c>
      <c r="M13" s="18" t="n">
        <v>403.46505939</v>
      </c>
      <c r="N13" s="20" t="n">
        <v>16.7949963</v>
      </c>
      <c r="O13" s="18" t="s">
        <v>182</v>
      </c>
      <c r="P13" s="20" t="s">
        <v>182</v>
      </c>
      <c r="Q13" s="18" t="n">
        <v>447.51533769</v>
      </c>
      <c r="R13" s="20" t="n">
        <v>5.97365007</v>
      </c>
      <c r="S13" s="18" t="s">
        <v>182</v>
      </c>
      <c r="T13" s="20" t="s">
        <v>182</v>
      </c>
      <c r="U13" s="18" t="n">
        <v>444.35322242</v>
      </c>
      <c r="V13" s="20" t="n">
        <v>5.51065843</v>
      </c>
    </row>
    <row r="14" spans="1:22">
      <c r="A14" s="15" t="s">
        <v>189</v>
      </c>
      <c r="B14" s="17" t="n">
        <v>5587</v>
      </c>
      <c r="C14" s="18">
        <f>(210.0/B14*100)</f>
        <v/>
      </c>
      <c r="D14" s="19" t="n">
        <v>5377</v>
      </c>
      <c r="E14" s="18" t="n">
        <v>472.74456844</v>
      </c>
      <c r="F14" s="20" t="n">
        <v>5.67150488</v>
      </c>
      <c r="G14" s="18" t="n">
        <v>502.60251899</v>
      </c>
      <c r="H14" s="20" t="n">
        <v>3.97122733</v>
      </c>
      <c r="I14" s="18" t="n">
        <v>524.40472532</v>
      </c>
      <c r="J14" s="20" t="n">
        <v>2.35708462</v>
      </c>
      <c r="K14" s="18" t="n">
        <v>536.60795621</v>
      </c>
      <c r="L14" s="20" t="n">
        <v>3.44807815</v>
      </c>
      <c r="M14" s="18" t="n">
        <v>422.7798821</v>
      </c>
      <c r="N14" s="20" t="n">
        <v>14.90176457</v>
      </c>
      <c r="O14" s="18" t="s">
        <v>182</v>
      </c>
      <c r="P14" s="20" t="s">
        <v>182</v>
      </c>
      <c r="Q14" s="18" t="s">
        <v>182</v>
      </c>
      <c r="R14" s="20" t="s">
        <v>182</v>
      </c>
      <c r="S14" s="18" t="s">
        <v>182</v>
      </c>
      <c r="T14" s="20" t="s">
        <v>182</v>
      </c>
      <c r="U14" s="18" t="n">
        <v>468.26699435</v>
      </c>
      <c r="V14" s="20" t="n">
        <v>9.000609799999999</v>
      </c>
    </row>
    <row r="15" spans="1:22">
      <c r="A15" s="15" t="s">
        <v>190</v>
      </c>
      <c r="B15" s="17" t="n">
        <v>5882</v>
      </c>
      <c r="C15" s="18">
        <f>(206.0/B15*100)</f>
        <v/>
      </c>
      <c r="D15" s="19" t="n">
        <v>5676</v>
      </c>
      <c r="E15" s="18" t="n">
        <v>465.88875013</v>
      </c>
      <c r="F15" s="20" t="n">
        <v>8.23107044</v>
      </c>
      <c r="G15" s="18" t="n">
        <v>498.97632582</v>
      </c>
      <c r="H15" s="20" t="n">
        <v>4.11060313</v>
      </c>
      <c r="I15" s="18" t="n">
        <v>520.53342448</v>
      </c>
      <c r="J15" s="20" t="n">
        <v>2.33496783</v>
      </c>
      <c r="K15" s="18" t="n">
        <v>519.48830129</v>
      </c>
      <c r="L15" s="20" t="n">
        <v>2.92339783</v>
      </c>
      <c r="M15" s="18" t="n">
        <v>390.64671061</v>
      </c>
      <c r="N15" s="20" t="n">
        <v>25.21597104</v>
      </c>
      <c r="O15" s="18" t="s">
        <v>182</v>
      </c>
      <c r="P15" s="20" t="s">
        <v>182</v>
      </c>
      <c r="Q15" s="18" t="n">
        <v>368.85220715</v>
      </c>
      <c r="R15" s="20" t="n">
        <v>14.5875493</v>
      </c>
      <c r="S15" s="18" t="s">
        <v>182</v>
      </c>
      <c r="T15" s="20" t="s">
        <v>182</v>
      </c>
      <c r="U15" s="18" t="n">
        <v>462.85544162</v>
      </c>
      <c r="V15" s="20" t="n">
        <v>7.68666845</v>
      </c>
    </row>
    <row r="16" spans="1:22">
      <c r="A16" s="15" t="s">
        <v>191</v>
      </c>
      <c r="B16" s="17" t="n">
        <v>6108</v>
      </c>
      <c r="C16" s="18">
        <f>(281.0/B16*100)</f>
        <v/>
      </c>
      <c r="D16" s="19" t="n">
        <v>5827</v>
      </c>
      <c r="E16" s="18" t="n">
        <v>445.04338359</v>
      </c>
      <c r="F16" s="20" t="n">
        <v>9.6942775</v>
      </c>
      <c r="G16" s="18" t="n">
        <v>490.52189371</v>
      </c>
      <c r="H16" s="20" t="n">
        <v>4.69123707</v>
      </c>
      <c r="I16" s="18" t="n">
        <v>508.71995958</v>
      </c>
      <c r="J16" s="20" t="n">
        <v>2.59108124</v>
      </c>
      <c r="K16" s="18" t="n">
        <v>507.16726256</v>
      </c>
      <c r="L16" s="20" t="n">
        <v>2.87925533</v>
      </c>
      <c r="M16" s="18" t="n">
        <v>357.17090442</v>
      </c>
      <c r="N16" s="20" t="n">
        <v>17.03892866</v>
      </c>
      <c r="O16" s="18" t="s">
        <v>182</v>
      </c>
      <c r="P16" s="20" t="s">
        <v>182</v>
      </c>
      <c r="Q16" s="18" t="s">
        <v>182</v>
      </c>
      <c r="R16" s="20" t="s">
        <v>182</v>
      </c>
      <c r="S16" s="18" t="s">
        <v>182</v>
      </c>
      <c r="T16" s="20" t="s">
        <v>182</v>
      </c>
      <c r="U16" s="18" t="n">
        <v>409.48098322</v>
      </c>
      <c r="V16" s="20" t="n">
        <v>6.27654231</v>
      </c>
    </row>
    <row r="17" spans="1:22">
      <c r="A17" s="15" t="s">
        <v>192</v>
      </c>
      <c r="B17" s="17" t="n">
        <v>6504</v>
      </c>
      <c r="C17" s="18">
        <f>(854.0/B17*100)</f>
        <v/>
      </c>
      <c r="D17" s="19" t="n">
        <v>5650</v>
      </c>
      <c r="E17" s="18" t="n">
        <v>449.5629807</v>
      </c>
      <c r="F17" s="20" t="n">
        <v>7.43639381</v>
      </c>
      <c r="G17" s="18" t="n">
        <v>479.81352442</v>
      </c>
      <c r="H17" s="20" t="n">
        <v>5.05894749</v>
      </c>
      <c r="I17" s="18" t="n">
        <v>514.16307685</v>
      </c>
      <c r="J17" s="20" t="n">
        <v>3.68246178</v>
      </c>
      <c r="K17" s="18" t="n">
        <v>530.2930145399999</v>
      </c>
      <c r="L17" s="20" t="n">
        <v>3.00512653</v>
      </c>
      <c r="M17" s="18" t="s">
        <v>182</v>
      </c>
      <c r="N17" s="20" t="s">
        <v>182</v>
      </c>
      <c r="O17" s="18" t="s">
        <v>182</v>
      </c>
      <c r="P17" s="20" t="s">
        <v>182</v>
      </c>
      <c r="Q17" s="18" t="n">
        <v>362.96139732</v>
      </c>
      <c r="R17" s="20" t="n">
        <v>12.64520278</v>
      </c>
      <c r="S17" s="18" t="s">
        <v>182</v>
      </c>
      <c r="T17" s="20" t="s">
        <v>182</v>
      </c>
      <c r="U17" s="18" t="n">
        <v>447.11441316</v>
      </c>
      <c r="V17" s="20" t="n">
        <v>7.66870542</v>
      </c>
    </row>
    <row r="18" spans="1:22">
      <c r="A18" s="15" t="s">
        <v>193</v>
      </c>
      <c r="B18" s="17" t="n">
        <v>5532</v>
      </c>
      <c r="C18" s="18">
        <f>(43.0/B18*100)</f>
        <v/>
      </c>
      <c r="D18" s="19" t="n">
        <v>5489</v>
      </c>
      <c r="E18" s="18" t="n">
        <v>409.63777211</v>
      </c>
      <c r="F18" s="20" t="n">
        <v>7.21416769</v>
      </c>
      <c r="G18" s="18" t="n">
        <v>424.44187069</v>
      </c>
      <c r="H18" s="20" t="n">
        <v>5.29384141</v>
      </c>
      <c r="I18" s="18" t="n">
        <v>462.92231311</v>
      </c>
      <c r="J18" s="20" t="n">
        <v>3.5901297</v>
      </c>
      <c r="K18" s="18" t="n">
        <v>475.9842068</v>
      </c>
      <c r="L18" s="20" t="n">
        <v>4.83892737</v>
      </c>
      <c r="M18" s="18" t="n">
        <v>358.73236946</v>
      </c>
      <c r="N18" s="20" t="n">
        <v>16.39771243</v>
      </c>
      <c r="O18" s="18" t="s">
        <v>182</v>
      </c>
      <c r="P18" s="20" t="s">
        <v>182</v>
      </c>
      <c r="Q18" s="18" t="s">
        <v>182</v>
      </c>
      <c r="R18" s="20" t="s">
        <v>182</v>
      </c>
      <c r="S18" s="18" t="s">
        <v>182</v>
      </c>
      <c r="T18" s="20" t="s">
        <v>182</v>
      </c>
      <c r="U18" s="18" t="n">
        <v>400.63210335</v>
      </c>
      <c r="V18" s="20" t="n">
        <v>8.178575540000001</v>
      </c>
    </row>
    <row r="19" spans="1:22">
      <c r="A19" s="15" t="s">
        <v>194</v>
      </c>
      <c r="B19" s="17" t="n">
        <v>5658</v>
      </c>
      <c r="C19" s="18">
        <f>(311.0/B19*100)</f>
        <v/>
      </c>
      <c r="D19" s="19" t="n">
        <v>5347</v>
      </c>
      <c r="E19" s="18" t="n">
        <v>440.41705644</v>
      </c>
      <c r="F19" s="20" t="n">
        <v>7.12460854</v>
      </c>
      <c r="G19" s="18" t="n">
        <v>468.49885778</v>
      </c>
      <c r="H19" s="20" t="n">
        <v>4.8970469</v>
      </c>
      <c r="I19" s="18" t="n">
        <v>488.64263375</v>
      </c>
      <c r="J19" s="20" t="n">
        <v>2.92911959</v>
      </c>
      <c r="K19" s="18" t="n">
        <v>490.9126627</v>
      </c>
      <c r="L19" s="20" t="n">
        <v>4.27526941</v>
      </c>
      <c r="M19" s="18" t="n">
        <v>385.76858232</v>
      </c>
      <c r="N19" s="20" t="n">
        <v>18.33358349</v>
      </c>
      <c r="O19" s="18" t="s">
        <v>182</v>
      </c>
      <c r="P19" s="20" t="s">
        <v>182</v>
      </c>
      <c r="Q19" s="18" t="s">
        <v>182</v>
      </c>
      <c r="R19" s="20" t="s">
        <v>182</v>
      </c>
      <c r="S19" s="18" t="s">
        <v>182</v>
      </c>
      <c r="T19" s="20" t="s">
        <v>182</v>
      </c>
      <c r="U19" s="18" t="n">
        <v>407.39480321</v>
      </c>
      <c r="V19" s="20" t="n">
        <v>7.68190466</v>
      </c>
    </row>
    <row r="20" spans="1:22">
      <c r="A20" s="15" t="s">
        <v>195</v>
      </c>
      <c r="B20" s="17" t="n">
        <v>3371</v>
      </c>
      <c r="C20" s="18">
        <f>(81.0/B20*100)</f>
        <v/>
      </c>
      <c r="D20" s="19" t="n">
        <v>3290</v>
      </c>
      <c r="E20" s="18" t="n">
        <v>453.1104513</v>
      </c>
      <c r="F20" s="20" t="n">
        <v>8.749098780000001</v>
      </c>
      <c r="G20" s="18" t="n">
        <v>453.68867614</v>
      </c>
      <c r="H20" s="20" t="n">
        <v>6.50994894</v>
      </c>
      <c r="I20" s="18" t="n">
        <v>496.02359567</v>
      </c>
      <c r="J20" s="20" t="n">
        <v>2.47617428</v>
      </c>
      <c r="K20" s="18" t="n">
        <v>503.80625042</v>
      </c>
      <c r="L20" s="20" t="n">
        <v>4.59369336</v>
      </c>
      <c r="M20" s="18" t="s">
        <v>182</v>
      </c>
      <c r="N20" s="20" t="s">
        <v>182</v>
      </c>
      <c r="O20" s="18" t="s">
        <v>182</v>
      </c>
      <c r="P20" s="20" t="s">
        <v>182</v>
      </c>
      <c r="Q20" s="18" t="s">
        <v>182</v>
      </c>
      <c r="R20" s="20" t="s">
        <v>182</v>
      </c>
      <c r="S20" s="18" t="s">
        <v>182</v>
      </c>
      <c r="T20" s="20" t="s">
        <v>182</v>
      </c>
      <c r="U20" s="18" t="n">
        <v>441.53704914</v>
      </c>
      <c r="V20" s="20" t="n">
        <v>6.935217</v>
      </c>
    </row>
    <row r="21" spans="1:22">
      <c r="A21" s="15" t="s">
        <v>196</v>
      </c>
      <c r="B21" s="17" t="n">
        <v>5741</v>
      </c>
      <c r="C21" s="18">
        <f>(115.0/B21*100)</f>
        <v/>
      </c>
      <c r="D21" s="19" t="n">
        <v>5626</v>
      </c>
      <c r="E21" s="18" t="n">
        <v>461.79697357</v>
      </c>
      <c r="F21" s="20" t="n">
        <v>7.50837362</v>
      </c>
      <c r="G21" s="18" t="n">
        <v>474.26002978</v>
      </c>
      <c r="H21" s="20" t="n">
        <v>4.43066319</v>
      </c>
      <c r="I21" s="18" t="n">
        <v>506.38153459</v>
      </c>
      <c r="J21" s="20" t="n">
        <v>2.13080961</v>
      </c>
      <c r="K21" s="18" t="n">
        <v>518.94855504</v>
      </c>
      <c r="L21" s="20" t="n">
        <v>2.92821643</v>
      </c>
      <c r="M21" s="18" t="n">
        <v>424.8487347</v>
      </c>
      <c r="N21" s="20" t="n">
        <v>29.04056888</v>
      </c>
      <c r="O21" s="18" t="s">
        <v>182</v>
      </c>
      <c r="P21" s="20" t="s">
        <v>182</v>
      </c>
      <c r="Q21" s="18" t="s">
        <v>182</v>
      </c>
      <c r="R21" s="20" t="s">
        <v>182</v>
      </c>
      <c r="S21" s="18" t="s">
        <v>182</v>
      </c>
      <c r="T21" s="20" t="s">
        <v>182</v>
      </c>
      <c r="U21" s="18" t="n">
        <v>452.9176543</v>
      </c>
      <c r="V21" s="20" t="n">
        <v>7.4571565</v>
      </c>
    </row>
    <row r="22" spans="1:22">
      <c r="A22" s="15" t="s">
        <v>197</v>
      </c>
      <c r="B22" s="17" t="n">
        <v>6598</v>
      </c>
      <c r="C22" s="18">
        <f>(107.0/B22*100)</f>
        <v/>
      </c>
      <c r="D22" s="19" t="n">
        <v>6491</v>
      </c>
      <c r="E22" s="18" t="n">
        <v>425.09393694</v>
      </c>
      <c r="F22" s="20" t="n">
        <v>8.186108109999999</v>
      </c>
      <c r="G22" s="18" t="n">
        <v>431.57521633</v>
      </c>
      <c r="H22" s="20" t="n">
        <v>9.23955269</v>
      </c>
      <c r="I22" s="18" t="n">
        <v>489.98839686</v>
      </c>
      <c r="J22" s="20" t="n">
        <v>4.04214005</v>
      </c>
      <c r="K22" s="18" t="n">
        <v>501.75746269</v>
      </c>
      <c r="L22" s="20" t="n">
        <v>4.48178734</v>
      </c>
      <c r="M22" s="18" t="n">
        <v>353.48150344</v>
      </c>
      <c r="N22" s="20" t="n">
        <v>10.04320883</v>
      </c>
      <c r="O22" s="18" t="s">
        <v>182</v>
      </c>
      <c r="P22" s="20" t="s">
        <v>182</v>
      </c>
      <c r="Q22" s="18" t="n">
        <v>465.3184081</v>
      </c>
      <c r="R22" s="20" t="n">
        <v>9.52311205</v>
      </c>
      <c r="S22" s="18" t="s">
        <v>182</v>
      </c>
      <c r="T22" s="20" t="s">
        <v>182</v>
      </c>
      <c r="U22" s="18" t="n">
        <v>397.71784333</v>
      </c>
      <c r="V22" s="20" t="n">
        <v>7.9495474</v>
      </c>
    </row>
    <row r="23" spans="1:22">
      <c r="A23" s="15" t="s">
        <v>198</v>
      </c>
      <c r="B23" s="17" t="n">
        <v>11583</v>
      </c>
      <c r="C23" s="18">
        <f>(578.0/B23*100)</f>
        <v/>
      </c>
      <c r="D23" s="19" t="n">
        <v>11005</v>
      </c>
      <c r="E23" s="18" t="n">
        <v>456.68065971</v>
      </c>
      <c r="F23" s="20" t="n">
        <v>8.61137066</v>
      </c>
      <c r="G23" s="18" t="n">
        <v>484.02131161</v>
      </c>
      <c r="H23" s="20" t="n">
        <v>5.26719212</v>
      </c>
      <c r="I23" s="18" t="n">
        <v>497.87404009</v>
      </c>
      <c r="J23" s="20" t="n">
        <v>3.27456156</v>
      </c>
      <c r="K23" s="18" t="n">
        <v>506.78433667</v>
      </c>
      <c r="L23" s="20" t="n">
        <v>4.43949205</v>
      </c>
      <c r="M23" s="18" t="n">
        <v>458.71026959</v>
      </c>
      <c r="N23" s="20" t="n">
        <v>19.55759787</v>
      </c>
      <c r="O23" s="18" t="s">
        <v>182</v>
      </c>
      <c r="P23" s="20" t="s">
        <v>182</v>
      </c>
      <c r="Q23" s="18" t="s">
        <v>182</v>
      </c>
      <c r="R23" s="20" t="s">
        <v>182</v>
      </c>
      <c r="S23" s="18" t="s">
        <v>182</v>
      </c>
      <c r="T23" s="20" t="s">
        <v>182</v>
      </c>
      <c r="U23" s="18" t="n">
        <v>437.83667613</v>
      </c>
      <c r="V23" s="20" t="n">
        <v>6.95440279</v>
      </c>
    </row>
    <row r="24" spans="1:22">
      <c r="A24" s="15" t="s">
        <v>199</v>
      </c>
      <c r="B24" s="17" t="n">
        <v>6647</v>
      </c>
      <c r="C24" s="18">
        <f>(32.0/B24*100)</f>
        <v/>
      </c>
      <c r="D24" s="19" t="n">
        <v>6615</v>
      </c>
      <c r="E24" s="18" t="n">
        <v>485.4308156</v>
      </c>
      <c r="F24" s="20" t="n">
        <v>5.06141749</v>
      </c>
      <c r="G24" s="18" t="n">
        <v>510.71958552</v>
      </c>
      <c r="H24" s="20" t="n">
        <v>5.31670826</v>
      </c>
      <c r="I24" s="18" t="n">
        <v>548.74439598</v>
      </c>
      <c r="J24" s="20" t="n">
        <v>3.00580653</v>
      </c>
      <c r="K24" s="18" t="n">
        <v>538.1535223</v>
      </c>
      <c r="L24" s="20" t="n">
        <v>4.03226604</v>
      </c>
      <c r="M24" s="18" t="n">
        <v>437.355754</v>
      </c>
      <c r="N24" s="20" t="n">
        <v>17.09724105</v>
      </c>
      <c r="O24" s="18" t="s">
        <v>182</v>
      </c>
      <c r="P24" s="20" t="s">
        <v>182</v>
      </c>
      <c r="Q24" s="18" t="s">
        <v>182</v>
      </c>
      <c r="R24" s="20" t="s">
        <v>182</v>
      </c>
      <c r="S24" s="18" t="s">
        <v>182</v>
      </c>
      <c r="T24" s="20" t="s">
        <v>182</v>
      </c>
      <c r="U24" s="18" t="n">
        <v>463.33594313</v>
      </c>
      <c r="V24" s="20" t="n">
        <v>13.0924567</v>
      </c>
    </row>
    <row r="25" spans="1:22">
      <c r="A25" s="15" t="s">
        <v>200</v>
      </c>
      <c r="B25" s="17" t="n">
        <v>5581</v>
      </c>
      <c r="C25" s="18">
        <f>(28.0/B25*100)</f>
        <v/>
      </c>
      <c r="D25" s="19" t="n">
        <v>5553</v>
      </c>
      <c r="E25" s="18" t="n">
        <v>458.6574067</v>
      </c>
      <c r="F25" s="20" t="n">
        <v>6.71257494</v>
      </c>
      <c r="G25" s="18" t="n">
        <v>486.33802016</v>
      </c>
      <c r="H25" s="20" t="n">
        <v>6.2688911</v>
      </c>
      <c r="I25" s="18" t="n">
        <v>530.74298221</v>
      </c>
      <c r="J25" s="20" t="n">
        <v>3.54420071</v>
      </c>
      <c r="K25" s="18" t="n">
        <v>553.15670062</v>
      </c>
      <c r="L25" s="20" t="n">
        <v>5.38664071</v>
      </c>
      <c r="M25" s="18" t="n">
        <v>392.05635972</v>
      </c>
      <c r="N25" s="20" t="n">
        <v>35.90323828</v>
      </c>
      <c r="O25" s="18" t="s">
        <v>182</v>
      </c>
      <c r="P25" s="20" t="s">
        <v>182</v>
      </c>
      <c r="Q25" s="18" t="s">
        <v>182</v>
      </c>
      <c r="R25" s="20" t="s">
        <v>182</v>
      </c>
      <c r="S25" s="18" t="s">
        <v>182</v>
      </c>
      <c r="T25" s="20" t="s">
        <v>182</v>
      </c>
      <c r="U25" s="18" t="n">
        <v>458.85821362</v>
      </c>
      <c r="V25" s="20" t="n">
        <v>23.8657499</v>
      </c>
    </row>
    <row r="26" spans="1:22">
      <c r="A26" s="15" t="s">
        <v>201</v>
      </c>
      <c r="B26" s="17" t="n">
        <v>4869</v>
      </c>
      <c r="C26" s="18">
        <f>(124.0/B26*100)</f>
        <v/>
      </c>
      <c r="D26" s="19" t="n">
        <v>4745</v>
      </c>
      <c r="E26" s="18" t="n">
        <v>451.59785858</v>
      </c>
      <c r="F26" s="20" t="n">
        <v>6.65148353</v>
      </c>
      <c r="G26" s="18" t="n">
        <v>452.42039562</v>
      </c>
      <c r="H26" s="20" t="n">
        <v>5.46794174</v>
      </c>
      <c r="I26" s="18" t="n">
        <v>484.39212077</v>
      </c>
      <c r="J26" s="20" t="n">
        <v>2.34485532</v>
      </c>
      <c r="K26" s="18" t="n">
        <v>506.98989481</v>
      </c>
      <c r="L26" s="20" t="n">
        <v>3.73436761</v>
      </c>
      <c r="M26" s="18" t="s">
        <v>182</v>
      </c>
      <c r="N26" s="20" t="s">
        <v>182</v>
      </c>
      <c r="O26" s="18" t="s">
        <v>182</v>
      </c>
      <c r="P26" s="20" t="s">
        <v>182</v>
      </c>
      <c r="Q26" s="18" t="s">
        <v>182</v>
      </c>
      <c r="R26" s="20" t="s">
        <v>182</v>
      </c>
      <c r="S26" s="18" t="s">
        <v>182</v>
      </c>
      <c r="T26" s="20" t="s">
        <v>182</v>
      </c>
      <c r="U26" s="18" t="n">
        <v>439.86705552</v>
      </c>
      <c r="V26" s="20" t="n">
        <v>9.791074650000001</v>
      </c>
    </row>
    <row r="27" spans="1:22">
      <c r="A27" s="15" t="s">
        <v>202</v>
      </c>
      <c r="B27" s="17" t="n">
        <v>5299</v>
      </c>
      <c r="C27" s="18">
        <f>(255.0/B27*100)</f>
        <v/>
      </c>
      <c r="D27" s="19" t="n">
        <v>5044</v>
      </c>
      <c r="E27" s="18" t="n">
        <v>445.67746311</v>
      </c>
      <c r="F27" s="20" t="n">
        <v>6.00116685</v>
      </c>
      <c r="G27" s="18" t="n">
        <v>482.51202158</v>
      </c>
      <c r="H27" s="20" t="n">
        <v>3.83371353</v>
      </c>
      <c r="I27" s="18" t="n">
        <v>500.02099503</v>
      </c>
      <c r="J27" s="20" t="n">
        <v>2.33036244</v>
      </c>
      <c r="K27" s="18" t="n">
        <v>504.51094439</v>
      </c>
      <c r="L27" s="20" t="n">
        <v>2.21686498</v>
      </c>
      <c r="M27" s="18" t="n">
        <v>433.74807221</v>
      </c>
      <c r="N27" s="20" t="n">
        <v>14.3856779</v>
      </c>
      <c r="O27" s="18" t="s">
        <v>182</v>
      </c>
      <c r="P27" s="20" t="s">
        <v>182</v>
      </c>
      <c r="Q27" s="18" t="s">
        <v>182</v>
      </c>
      <c r="R27" s="20" t="s">
        <v>182</v>
      </c>
      <c r="S27" s="18" t="s">
        <v>182</v>
      </c>
      <c r="T27" s="20" t="s">
        <v>182</v>
      </c>
      <c r="U27" s="18" t="n">
        <v>426.44146072</v>
      </c>
      <c r="V27" s="20" t="n">
        <v>4.33770911</v>
      </c>
    </row>
    <row r="28" spans="1:22">
      <c r="A28" s="15" t="s">
        <v>203</v>
      </c>
      <c r="B28" s="17" t="n">
        <v>7568</v>
      </c>
      <c r="C28" s="18">
        <f>(173.0/B28*100)</f>
        <v/>
      </c>
      <c r="D28" s="19" t="n">
        <v>7395</v>
      </c>
      <c r="E28" s="18" t="n">
        <v>383.82923852</v>
      </c>
      <c r="F28" s="20" t="n">
        <v>3.92950811</v>
      </c>
      <c r="G28" s="18" t="n">
        <v>399.45652041</v>
      </c>
      <c r="H28" s="20" t="n">
        <v>3.42167763</v>
      </c>
      <c r="I28" s="18" t="n">
        <v>418.67961428</v>
      </c>
      <c r="J28" s="20" t="n">
        <v>2.60394955</v>
      </c>
      <c r="K28" s="18" t="n">
        <v>429.6054688</v>
      </c>
      <c r="L28" s="20" t="n">
        <v>4.91107434</v>
      </c>
      <c r="M28" s="18" t="n">
        <v>331.61953229</v>
      </c>
      <c r="N28" s="20" t="n">
        <v>9.41278149</v>
      </c>
      <c r="O28" s="18" t="s">
        <v>182</v>
      </c>
      <c r="P28" s="20" t="s">
        <v>182</v>
      </c>
      <c r="Q28" s="18" t="s">
        <v>182</v>
      </c>
      <c r="R28" s="20" t="s">
        <v>182</v>
      </c>
      <c r="S28" s="18" t="s">
        <v>182</v>
      </c>
      <c r="T28" s="20" t="s">
        <v>182</v>
      </c>
      <c r="U28" s="18" t="n">
        <v>367.11019528</v>
      </c>
      <c r="V28" s="20" t="n">
        <v>8.175807969999999</v>
      </c>
    </row>
    <row r="29" spans="1:22">
      <c r="A29" s="15" t="s">
        <v>204</v>
      </c>
      <c r="B29" s="17" t="n">
        <v>5385</v>
      </c>
      <c r="C29" s="18">
        <f>(37.0/B29*100)</f>
        <v/>
      </c>
      <c r="D29" s="19" t="n">
        <v>5348</v>
      </c>
      <c r="E29" s="18" t="n">
        <v>427.45592561</v>
      </c>
      <c r="F29" s="20" t="n">
        <v>10.03319765</v>
      </c>
      <c r="G29" s="18" t="n">
        <v>482.33559406</v>
      </c>
      <c r="H29" s="20" t="n">
        <v>6.23827229</v>
      </c>
      <c r="I29" s="18" t="n">
        <v>521.94088322</v>
      </c>
      <c r="J29" s="20" t="n">
        <v>2.28611111</v>
      </c>
      <c r="K29" s="18" t="n">
        <v>528.32689463</v>
      </c>
      <c r="L29" s="20" t="n">
        <v>3.54445838</v>
      </c>
      <c r="M29" s="18" t="n">
        <v>388.67614524</v>
      </c>
      <c r="N29" s="20" t="n">
        <v>42.43001082</v>
      </c>
      <c r="O29" s="18" t="s">
        <v>182</v>
      </c>
      <c r="P29" s="20" t="s">
        <v>182</v>
      </c>
      <c r="Q29" s="18" t="n">
        <v>335.3902018</v>
      </c>
      <c r="R29" s="20" t="n">
        <v>12.1685767</v>
      </c>
      <c r="S29" s="18" t="s">
        <v>182</v>
      </c>
      <c r="T29" s="20" t="s">
        <v>182</v>
      </c>
      <c r="U29" s="18" t="n">
        <v>432.08173283</v>
      </c>
      <c r="V29" s="20" t="n">
        <v>11.91177447</v>
      </c>
    </row>
    <row r="30" spans="1:22">
      <c r="A30" s="15" t="s">
        <v>205</v>
      </c>
      <c r="B30" s="17" t="n">
        <v>4520</v>
      </c>
      <c r="C30" s="18">
        <f>(682.0/B30*100)</f>
        <v/>
      </c>
      <c r="D30" s="19" t="n">
        <v>3838</v>
      </c>
      <c r="E30" s="18" t="n">
        <v>454.56050711</v>
      </c>
      <c r="F30" s="20" t="n">
        <v>9.77643655</v>
      </c>
      <c r="G30" s="18" t="n">
        <v>471.91838151</v>
      </c>
      <c r="H30" s="20" t="n">
        <v>6.88883078</v>
      </c>
      <c r="I30" s="18" t="n">
        <v>500.06541764</v>
      </c>
      <c r="J30" s="20" t="n">
        <v>3.25646214</v>
      </c>
      <c r="K30" s="18" t="n">
        <v>520.83670998</v>
      </c>
      <c r="L30" s="20" t="n">
        <v>3.51808242</v>
      </c>
      <c r="M30" s="18" t="n">
        <v>416.62079913</v>
      </c>
      <c r="N30" s="20" t="n">
        <v>23.35845308</v>
      </c>
      <c r="O30" s="18" t="s">
        <v>182</v>
      </c>
      <c r="P30" s="20" t="s">
        <v>182</v>
      </c>
      <c r="Q30" s="18" t="s">
        <v>182</v>
      </c>
      <c r="R30" s="20" t="s">
        <v>182</v>
      </c>
      <c r="S30" s="18" t="s">
        <v>182</v>
      </c>
      <c r="T30" s="20" t="s">
        <v>182</v>
      </c>
      <c r="U30" s="18" t="n">
        <v>427.85981732</v>
      </c>
      <c r="V30" s="20" t="n">
        <v>6.28582876</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(20.0/B32*100)</f>
        <v/>
      </c>
      <c r="D32" s="19" t="n">
        <v>4458</v>
      </c>
      <c r="E32" s="18" t="n">
        <v>450.0954103</v>
      </c>
      <c r="F32" s="20" t="n">
        <v>9.39719243</v>
      </c>
      <c r="G32" s="18" t="n">
        <v>477.1823072</v>
      </c>
      <c r="H32" s="20" t="n">
        <v>4.75858675</v>
      </c>
      <c r="I32" s="18" t="n">
        <v>509.18515088</v>
      </c>
      <c r="J32" s="20" t="n">
        <v>2.49687351</v>
      </c>
      <c r="K32" s="18" t="n">
        <v>523.58786781</v>
      </c>
      <c r="L32" s="20" t="n">
        <v>3.72662608</v>
      </c>
      <c r="M32" s="18" t="n">
        <v>459.37468581</v>
      </c>
      <c r="N32" s="20" t="n">
        <v>28.13902873</v>
      </c>
      <c r="O32" s="18" t="s">
        <v>182</v>
      </c>
      <c r="P32" s="20" t="s">
        <v>182</v>
      </c>
      <c r="Q32" s="18" t="s">
        <v>182</v>
      </c>
      <c r="R32" s="20" t="s">
        <v>182</v>
      </c>
      <c r="S32" s="18" t="s">
        <v>182</v>
      </c>
      <c r="T32" s="20" t="s">
        <v>182</v>
      </c>
      <c r="U32" s="18" t="n">
        <v>423.90970795</v>
      </c>
      <c r="V32" s="20" t="n">
        <v>9.74708648</v>
      </c>
    </row>
    <row r="33" spans="1:22">
      <c r="A33" s="15" t="s">
        <v>208</v>
      </c>
      <c r="B33" s="17" t="n">
        <v>7325</v>
      </c>
      <c r="C33" s="18">
        <f>(274.0/B33*100)</f>
        <v/>
      </c>
      <c r="D33" s="19" t="n">
        <v>7051</v>
      </c>
      <c r="E33" s="18" t="n">
        <v>480.9435537</v>
      </c>
      <c r="F33" s="20" t="n">
        <v>7.33649341</v>
      </c>
      <c r="G33" s="18" t="n">
        <v>496.69787537</v>
      </c>
      <c r="H33" s="20" t="n">
        <v>3.89188258</v>
      </c>
      <c r="I33" s="18" t="n">
        <v>494.0485245</v>
      </c>
      <c r="J33" s="20" t="n">
        <v>2.86902779</v>
      </c>
      <c r="K33" s="18" t="n">
        <v>496.93242927</v>
      </c>
      <c r="L33" s="20" t="n">
        <v>3.88625197</v>
      </c>
      <c r="M33" s="18" t="n">
        <v>385.2957023</v>
      </c>
      <c r="N33" s="20" t="n">
        <v>29.52119482</v>
      </c>
      <c r="O33" s="18" t="s">
        <v>182</v>
      </c>
      <c r="P33" s="20" t="s">
        <v>182</v>
      </c>
      <c r="Q33" s="18" t="s">
        <v>182</v>
      </c>
      <c r="R33" s="20" t="s">
        <v>182</v>
      </c>
      <c r="S33" s="18" t="s">
        <v>182</v>
      </c>
      <c r="T33" s="20" t="s">
        <v>182</v>
      </c>
      <c r="U33" s="18" t="n">
        <v>437.09120911</v>
      </c>
      <c r="V33" s="20" t="n">
        <v>9.326832810000001</v>
      </c>
    </row>
    <row r="34" spans="1:22">
      <c r="A34" s="15" t="s">
        <v>209</v>
      </c>
      <c r="B34" s="17" t="n">
        <v>6350</v>
      </c>
      <c r="C34" s="18">
        <f>(117.0/B34*100)</f>
        <v/>
      </c>
      <c r="D34" s="19" t="n">
        <v>6233</v>
      </c>
      <c r="E34" s="18" t="n">
        <v>439.11614486</v>
      </c>
      <c r="F34" s="20" t="n">
        <v>5.8846401</v>
      </c>
      <c r="G34" s="18" t="n">
        <v>462.41500232</v>
      </c>
      <c r="H34" s="20" t="n">
        <v>4.13468216</v>
      </c>
      <c r="I34" s="18" t="n">
        <v>492.27123917</v>
      </c>
      <c r="J34" s="20" t="n">
        <v>2.86788452</v>
      </c>
      <c r="K34" s="18" t="n">
        <v>505.15923639</v>
      </c>
      <c r="L34" s="20" t="n">
        <v>4.11305815</v>
      </c>
      <c r="M34" s="18" t="n">
        <v>379.07328183</v>
      </c>
      <c r="N34" s="20" t="n">
        <v>14.0777645</v>
      </c>
      <c r="O34" s="18" t="s">
        <v>182</v>
      </c>
      <c r="P34" s="20" t="s">
        <v>182</v>
      </c>
      <c r="Q34" s="18" t="n">
        <v>336.51078337</v>
      </c>
      <c r="R34" s="20" t="n">
        <v>12.24828707</v>
      </c>
      <c r="S34" s="18" t="s">
        <v>182</v>
      </c>
      <c r="T34" s="20" t="s">
        <v>182</v>
      </c>
      <c r="U34" s="18" t="n">
        <v>399.02419261</v>
      </c>
      <c r="V34" s="20" t="n">
        <v>8.30684785</v>
      </c>
    </row>
    <row r="35" spans="1:22">
      <c r="A35" s="15" t="s">
        <v>210</v>
      </c>
      <c r="B35" s="17" t="n">
        <v>6406</v>
      </c>
      <c r="C35" s="18">
        <f>(105.0/B35*100)</f>
        <v/>
      </c>
      <c r="D35" s="19" t="n">
        <v>6301</v>
      </c>
      <c r="E35" s="18" t="n">
        <v>489.98162623</v>
      </c>
      <c r="F35" s="20" t="n">
        <v>8.36701343</v>
      </c>
      <c r="G35" s="18" t="n">
        <v>495.64565424</v>
      </c>
      <c r="H35" s="20" t="n">
        <v>4.22892546</v>
      </c>
      <c r="I35" s="18" t="n">
        <v>519.86981854</v>
      </c>
      <c r="J35" s="20" t="n">
        <v>1.79747758</v>
      </c>
      <c r="K35" s="18" t="n">
        <v>521.89272372</v>
      </c>
      <c r="L35" s="20" t="n">
        <v>3.60081148</v>
      </c>
      <c r="M35" s="18" t="n">
        <v>456.28947541</v>
      </c>
      <c r="N35" s="20" t="n">
        <v>18.93491365</v>
      </c>
      <c r="O35" s="18" t="s">
        <v>182</v>
      </c>
      <c r="P35" s="20" t="s">
        <v>182</v>
      </c>
      <c r="Q35" s="18" t="n">
        <v>349.78970242</v>
      </c>
      <c r="R35" s="20" t="n">
        <v>6.90672373</v>
      </c>
      <c r="S35" s="18" t="s">
        <v>182</v>
      </c>
      <c r="T35" s="20" t="s">
        <v>182</v>
      </c>
      <c r="U35" s="18" t="n">
        <v>453.16817003</v>
      </c>
      <c r="V35" s="20" t="n">
        <v>7.18888557</v>
      </c>
    </row>
    <row r="36" spans="1:22">
      <c r="A36" s="15" t="s">
        <v>211</v>
      </c>
      <c r="B36" s="17" t="n">
        <v>6736</v>
      </c>
      <c r="C36" s="18">
        <f>(109.0/B36*100)</f>
        <v/>
      </c>
      <c r="D36" s="19" t="n">
        <v>6627</v>
      </c>
      <c r="E36" s="18" t="n">
        <v>431.41068488</v>
      </c>
      <c r="F36" s="20" t="n">
        <v>6.85387334</v>
      </c>
      <c r="G36" s="18" t="n">
        <v>460.11508958</v>
      </c>
      <c r="H36" s="20" t="n">
        <v>5.64256804</v>
      </c>
      <c r="I36" s="18" t="n">
        <v>491.69832869</v>
      </c>
      <c r="J36" s="20" t="n">
        <v>2.31949166</v>
      </c>
      <c r="K36" s="18" t="n">
        <v>500.85583836</v>
      </c>
      <c r="L36" s="20" t="n">
        <v>2.80377981</v>
      </c>
      <c r="M36" s="18" t="n">
        <v>415.69116087</v>
      </c>
      <c r="N36" s="20" t="n">
        <v>19.29217902</v>
      </c>
      <c r="O36" s="18" t="s">
        <v>182</v>
      </c>
      <c r="P36" s="20" t="s">
        <v>182</v>
      </c>
      <c r="Q36" s="18" t="s">
        <v>182</v>
      </c>
      <c r="R36" s="20" t="s">
        <v>182</v>
      </c>
      <c r="S36" s="18" t="s">
        <v>182</v>
      </c>
      <c r="T36" s="20" t="s">
        <v>182</v>
      </c>
      <c r="U36" s="18" t="n">
        <v>428.80393348</v>
      </c>
      <c r="V36" s="20" t="n">
        <v>6.77236699</v>
      </c>
    </row>
    <row r="37" spans="1:22">
      <c r="A37" s="15" t="s">
        <v>212</v>
      </c>
      <c r="B37" s="17" t="n">
        <v>5458</v>
      </c>
      <c r="C37" s="18">
        <f>(382.0/B37*100)</f>
        <v/>
      </c>
      <c r="D37" s="19" t="n">
        <v>5076</v>
      </c>
      <c r="E37" s="18" t="n">
        <v>455.95394079</v>
      </c>
      <c r="F37" s="20" t="n">
        <v>7.85191058</v>
      </c>
      <c r="G37" s="18" t="n">
        <v>483.59556615</v>
      </c>
      <c r="H37" s="20" t="n">
        <v>6.6376054</v>
      </c>
      <c r="I37" s="18" t="n">
        <v>501.94899016</v>
      </c>
      <c r="J37" s="20" t="n">
        <v>3.53376177</v>
      </c>
      <c r="K37" s="18" t="n">
        <v>516.18568439</v>
      </c>
      <c r="L37" s="20" t="n">
        <v>3.75952386</v>
      </c>
      <c r="M37" s="18" t="n">
        <v>389.21190398</v>
      </c>
      <c r="N37" s="20" t="n">
        <v>22.35314496</v>
      </c>
      <c r="O37" s="18" t="s">
        <v>182</v>
      </c>
      <c r="P37" s="20" t="s">
        <v>182</v>
      </c>
      <c r="Q37" s="18" t="s">
        <v>182</v>
      </c>
      <c r="R37" s="20" t="s">
        <v>182</v>
      </c>
      <c r="S37" s="18" t="s">
        <v>182</v>
      </c>
      <c r="T37" s="20" t="s">
        <v>182</v>
      </c>
      <c r="U37" s="18" t="n">
        <v>431.43416917</v>
      </c>
      <c r="V37" s="20" t="n">
        <v>6.29446026</v>
      </c>
    </row>
    <row r="38" spans="1:22">
      <c r="A38" s="15" t="s">
        <v>213</v>
      </c>
      <c r="B38" s="17" t="n">
        <v>5860</v>
      </c>
      <c r="C38" s="18">
        <f>(83.0/B38*100)</f>
        <v/>
      </c>
      <c r="D38" s="19" t="n">
        <v>5777</v>
      </c>
      <c r="E38" s="18" t="n">
        <v>480.65824681</v>
      </c>
      <c r="F38" s="20" t="n">
        <v>9.0732087</v>
      </c>
      <c r="G38" s="18" t="n">
        <v>507.35204212</v>
      </c>
      <c r="H38" s="20" t="n">
        <v>5.34970421</v>
      </c>
      <c r="I38" s="18" t="n">
        <v>534.48497908</v>
      </c>
      <c r="J38" s="20" t="n">
        <v>3.16761125</v>
      </c>
      <c r="K38" s="18" t="n">
        <v>532.83158751</v>
      </c>
      <c r="L38" s="20" t="n">
        <v>3.976306</v>
      </c>
      <c r="M38" s="18" t="n">
        <v>423.77334755</v>
      </c>
      <c r="N38" s="20" t="n">
        <v>19.6152984</v>
      </c>
      <c r="O38" s="18" t="s">
        <v>182</v>
      </c>
      <c r="P38" s="20" t="s">
        <v>182</v>
      </c>
      <c r="Q38" s="18" t="s">
        <v>182</v>
      </c>
      <c r="R38" s="20" t="s">
        <v>182</v>
      </c>
      <c r="S38" s="18" t="s">
        <v>182</v>
      </c>
      <c r="T38" s="20" t="s">
        <v>182</v>
      </c>
      <c r="U38" s="18" t="n">
        <v>466.47634614</v>
      </c>
      <c r="V38" s="20" t="n">
        <v>6.74438205</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(5704.0/B40*100)</f>
        <v/>
      </c>
      <c r="D40" s="19" t="n">
        <v>8453</v>
      </c>
      <c r="E40" s="18" t="n">
        <v>433.38998212</v>
      </c>
      <c r="F40" s="20" t="n">
        <v>10.95188818</v>
      </c>
      <c r="G40" s="18" t="n">
        <v>469.29931129</v>
      </c>
      <c r="H40" s="20" t="n">
        <v>8.518014040000001</v>
      </c>
      <c r="I40" s="18" t="n">
        <v>499.9951958</v>
      </c>
      <c r="J40" s="20" t="n">
        <v>3.45027997</v>
      </c>
      <c r="K40" s="18" t="n">
        <v>512.29754688</v>
      </c>
      <c r="L40" s="20" t="n">
        <v>3.73274875</v>
      </c>
      <c r="M40" s="18" t="n">
        <v>408.69474018</v>
      </c>
      <c r="N40" s="20" t="n">
        <v>29.40753755</v>
      </c>
      <c r="O40" s="18" t="s">
        <v>182</v>
      </c>
      <c r="P40" s="20" t="s">
        <v>182</v>
      </c>
      <c r="Q40" s="18" t="n">
        <v>491.16464222</v>
      </c>
      <c r="R40" s="20" t="n">
        <v>2.5540442</v>
      </c>
      <c r="S40" s="18" t="s">
        <v>182</v>
      </c>
      <c r="T40" s="20" t="s">
        <v>182</v>
      </c>
      <c r="U40" s="18" t="n">
        <v>416.21924363</v>
      </c>
      <c r="V40" s="20" t="n">
        <v>6.59531626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(3063.0/B46*100)</f>
        <v/>
      </c>
      <c r="D46" s="19" t="n">
        <v>20078</v>
      </c>
      <c r="E46" s="18" t="n">
        <v>349.13081433</v>
      </c>
      <c r="F46" s="20" t="n">
        <v>6.73087344</v>
      </c>
      <c r="G46" s="18" t="n">
        <v>389.69441893</v>
      </c>
      <c r="H46" s="20" t="n">
        <v>4.77078814</v>
      </c>
      <c r="I46" s="18" t="n">
        <v>394.17130046</v>
      </c>
      <c r="J46" s="20" t="n">
        <v>3.75048153</v>
      </c>
      <c r="K46" s="18" t="n">
        <v>411.44306402</v>
      </c>
      <c r="L46" s="20" t="n">
        <v>4.91269156</v>
      </c>
      <c r="M46" s="18" t="n">
        <v>284.46388749</v>
      </c>
      <c r="N46" s="20" t="n">
        <v>12.06045404</v>
      </c>
      <c r="O46" s="18" t="s">
        <v>182</v>
      </c>
      <c r="P46" s="20" t="s">
        <v>182</v>
      </c>
      <c r="Q46" s="18" t="s">
        <v>182</v>
      </c>
      <c r="R46" s="20" t="s">
        <v>182</v>
      </c>
      <c r="S46" s="18" t="s">
        <v>182</v>
      </c>
      <c r="T46" s="20" t="s">
        <v>182</v>
      </c>
      <c r="U46" s="18" t="n">
        <v>361.33957376</v>
      </c>
      <c r="V46" s="20" t="n">
        <v>3.74392115</v>
      </c>
    </row>
    <row r="47" spans="1:22">
      <c r="A47" s="15" t="s">
        <v>222</v>
      </c>
      <c r="B47" s="17" t="n">
        <v>5928</v>
      </c>
      <c r="C47" s="18">
        <f>(293.0/B47*100)</f>
        <v/>
      </c>
      <c r="D47" s="19" t="n">
        <v>5635</v>
      </c>
      <c r="E47" s="18" t="n">
        <v>391.78691557</v>
      </c>
      <c r="F47" s="20" t="n">
        <v>7.20078698</v>
      </c>
      <c r="G47" s="18" t="n">
        <v>428.8003374</v>
      </c>
      <c r="H47" s="20" t="n">
        <v>5.06360103</v>
      </c>
      <c r="I47" s="18" t="n">
        <v>460.90690497</v>
      </c>
      <c r="J47" s="20" t="n">
        <v>3.69096737</v>
      </c>
      <c r="K47" s="18" t="n">
        <v>473.58914944</v>
      </c>
      <c r="L47" s="20" t="n">
        <v>5.90772278</v>
      </c>
      <c r="M47" s="18" t="n">
        <v>351.05817057</v>
      </c>
      <c r="N47" s="20" t="n">
        <v>12.61946813</v>
      </c>
      <c r="O47" s="18" t="s">
        <v>182</v>
      </c>
      <c r="P47" s="20" t="s">
        <v>182</v>
      </c>
      <c r="Q47" s="18" t="s">
        <v>182</v>
      </c>
      <c r="R47" s="20" t="s">
        <v>182</v>
      </c>
      <c r="S47" s="18" t="s">
        <v>182</v>
      </c>
      <c r="T47" s="20" t="s">
        <v>182</v>
      </c>
      <c r="U47" s="18" t="n">
        <v>389.39334829</v>
      </c>
      <c r="V47" s="20" t="n">
        <v>5.22067608</v>
      </c>
    </row>
    <row r="48" spans="1:22">
      <c r="A48" s="15" t="s">
        <v>223</v>
      </c>
      <c r="B48" s="17" t="n">
        <v>9841</v>
      </c>
      <c r="C48" s="18">
        <f>(19.0/B48*100)</f>
        <v/>
      </c>
      <c r="D48" s="19" t="n">
        <v>9822</v>
      </c>
      <c r="E48" s="18" t="n">
        <v>460.83960825</v>
      </c>
      <c r="F48" s="20" t="n">
        <v>7.24794982</v>
      </c>
      <c r="G48" s="18" t="n">
        <v>498.7528264</v>
      </c>
      <c r="H48" s="20" t="n">
        <v>5.17824266</v>
      </c>
      <c r="I48" s="18" t="n">
        <v>540.69712054</v>
      </c>
      <c r="J48" s="20" t="n">
        <v>4.77528535</v>
      </c>
      <c r="K48" s="18" t="n">
        <v>576.45790325</v>
      </c>
      <c r="L48" s="20" t="n">
        <v>6.62162246</v>
      </c>
      <c r="M48" s="18" t="n">
        <v>379.37826934</v>
      </c>
      <c r="N48" s="20" t="n">
        <v>11.07715242</v>
      </c>
      <c r="O48" s="18" t="s">
        <v>182</v>
      </c>
      <c r="P48" s="20" t="s">
        <v>182</v>
      </c>
      <c r="Q48" s="18" t="s">
        <v>182</v>
      </c>
      <c r="R48" s="20" t="s">
        <v>182</v>
      </c>
      <c r="S48" s="18" t="s">
        <v>182</v>
      </c>
      <c r="T48" s="20" t="s">
        <v>182</v>
      </c>
      <c r="U48" s="18" t="n">
        <v>462.85168518</v>
      </c>
      <c r="V48" s="20" t="n">
        <v>24.3543048</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(1296.0/B50*100)</f>
        <v/>
      </c>
      <c r="D50" s="19" t="n">
        <v>10499</v>
      </c>
      <c r="E50" s="18" t="n">
        <v>359.94002772</v>
      </c>
      <c r="F50" s="20" t="n">
        <v>4.38645228</v>
      </c>
      <c r="G50" s="18" t="n">
        <v>378.08426255</v>
      </c>
      <c r="H50" s="20" t="n">
        <v>3.06758359</v>
      </c>
      <c r="I50" s="18" t="n">
        <v>401.08229189</v>
      </c>
      <c r="J50" s="20" t="n">
        <v>2.53249257</v>
      </c>
      <c r="K50" s="18" t="n">
        <v>421.75128228</v>
      </c>
      <c r="L50" s="20" t="n">
        <v>4.27868697</v>
      </c>
      <c r="M50" s="18" t="n">
        <v>309.38214635</v>
      </c>
      <c r="N50" s="20" t="n">
        <v>11.65830352</v>
      </c>
      <c r="O50" s="18" t="s">
        <v>182</v>
      </c>
      <c r="P50" s="20" t="s">
        <v>182</v>
      </c>
      <c r="Q50" s="18" t="s">
        <v>182</v>
      </c>
      <c r="R50" s="20" t="s">
        <v>182</v>
      </c>
      <c r="S50" s="18" t="s">
        <v>182</v>
      </c>
      <c r="T50" s="20" t="s">
        <v>182</v>
      </c>
      <c r="U50" s="18" t="n">
        <v>370.23271003</v>
      </c>
      <c r="V50" s="20" t="n">
        <v>7.10900415</v>
      </c>
    </row>
    <row r="51" spans="1:22">
      <c r="A51" s="15" t="s">
        <v>226</v>
      </c>
      <c r="B51" s="17" t="n">
        <v>6866</v>
      </c>
      <c r="C51" s="18">
        <f>(115.0/B51*100)</f>
        <v/>
      </c>
      <c r="D51" s="19" t="n">
        <v>6751</v>
      </c>
      <c r="E51" s="18" t="n">
        <v>378.31896889</v>
      </c>
      <c r="F51" s="20" t="n">
        <v>4.88775475</v>
      </c>
      <c r="G51" s="18" t="n">
        <v>400.30648564</v>
      </c>
      <c r="H51" s="20" t="n">
        <v>4.21170686</v>
      </c>
      <c r="I51" s="18" t="n">
        <v>408.38771274</v>
      </c>
      <c r="J51" s="20" t="n">
        <v>3.0149762</v>
      </c>
      <c r="K51" s="18" t="n">
        <v>423.26312073</v>
      </c>
      <c r="L51" s="20" t="n">
        <v>4.54632209</v>
      </c>
      <c r="M51" s="18" t="n">
        <v>338.45012167</v>
      </c>
      <c r="N51" s="20" t="n">
        <v>17.18682088</v>
      </c>
      <c r="O51" s="18" t="s">
        <v>182</v>
      </c>
      <c r="P51" s="20" t="s">
        <v>182</v>
      </c>
      <c r="Q51" s="18" t="n">
        <v>380.5422133</v>
      </c>
      <c r="R51" s="20" t="n">
        <v>4.31283207</v>
      </c>
      <c r="S51" s="18" t="s">
        <v>182</v>
      </c>
      <c r="T51" s="20" t="s">
        <v>182</v>
      </c>
      <c r="U51" s="18" t="n">
        <v>381.78447508</v>
      </c>
      <c r="V51" s="20" t="n">
        <v>5.06195353</v>
      </c>
    </row>
    <row r="52" spans="1:22">
      <c r="A52" s="15" t="s">
        <v>227</v>
      </c>
      <c r="B52" s="17" t="n">
        <v>5809</v>
      </c>
      <c r="C52" s="18">
        <f>(131.0/B52*100)</f>
        <v/>
      </c>
      <c r="D52" s="19" t="n">
        <v>5678</v>
      </c>
      <c r="E52" s="18" t="n">
        <v>421.57223687</v>
      </c>
      <c r="F52" s="20" t="n">
        <v>6.55905336</v>
      </c>
      <c r="G52" s="18" t="n">
        <v>451.79521621</v>
      </c>
      <c r="H52" s="20" t="n">
        <v>4.91884911</v>
      </c>
      <c r="I52" s="18" t="n">
        <v>470.59088677</v>
      </c>
      <c r="J52" s="20" t="n">
        <v>2.99645473</v>
      </c>
      <c r="K52" s="18" t="n">
        <v>483.04813318</v>
      </c>
      <c r="L52" s="20" t="n">
        <v>4.14829217</v>
      </c>
      <c r="M52" s="18" t="n">
        <v>376.4202098</v>
      </c>
      <c r="N52" s="20" t="n">
        <v>22.91895151</v>
      </c>
      <c r="O52" s="18" t="s">
        <v>182</v>
      </c>
      <c r="P52" s="20" t="s">
        <v>182</v>
      </c>
      <c r="Q52" s="18" t="s">
        <v>182</v>
      </c>
      <c r="R52" s="20" t="s">
        <v>182</v>
      </c>
      <c r="S52" s="18" t="s">
        <v>182</v>
      </c>
      <c r="T52" s="20" t="s">
        <v>182</v>
      </c>
      <c r="U52" s="18" t="n">
        <v>388.22456987</v>
      </c>
      <c r="V52" s="20" t="n">
        <v>7.70697448</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(560.0/B54*100)</f>
        <v/>
      </c>
      <c r="D54" s="19" t="n">
        <v>4180</v>
      </c>
      <c r="E54" s="18" t="n">
        <v>307.60603083</v>
      </c>
      <c r="F54" s="20" t="n">
        <v>5.51034276</v>
      </c>
      <c r="G54" s="18" t="n">
        <v>331.27157477</v>
      </c>
      <c r="H54" s="20" t="n">
        <v>5.11687619</v>
      </c>
      <c r="I54" s="18" t="n">
        <v>341.95868018</v>
      </c>
      <c r="J54" s="20" t="n">
        <v>3.61346369</v>
      </c>
      <c r="K54" s="18" t="n">
        <v>354.4417595</v>
      </c>
      <c r="L54" s="20" t="n">
        <v>4.40068074</v>
      </c>
      <c r="M54" s="18" t="n">
        <v>287.6604697</v>
      </c>
      <c r="N54" s="20" t="n">
        <v>9.120625710000001</v>
      </c>
      <c r="O54" s="18" t="s">
        <v>182</v>
      </c>
      <c r="P54" s="20" t="s">
        <v>182</v>
      </c>
      <c r="Q54" s="18" t="s">
        <v>182</v>
      </c>
      <c r="R54" s="20" t="s">
        <v>182</v>
      </c>
      <c r="S54" s="18" t="s">
        <v>182</v>
      </c>
      <c r="T54" s="20" t="s">
        <v>182</v>
      </c>
      <c r="U54" s="18" t="n">
        <v>297.31625667</v>
      </c>
      <c r="V54" s="20" t="n">
        <v>4.6969933</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505.20615421</v>
      </c>
      <c r="F56" s="20" t="n">
        <v>10.16194053</v>
      </c>
      <c r="G56" s="18" t="n">
        <v>530.22951862</v>
      </c>
      <c r="H56" s="20" t="n">
        <v>5.4367413</v>
      </c>
      <c r="I56" s="18" t="n">
        <v>552.00235822</v>
      </c>
      <c r="J56" s="20" t="n">
        <v>3.11538085</v>
      </c>
      <c r="K56" s="18" t="n">
        <v>552.93660086</v>
      </c>
      <c r="L56" s="20" t="n">
        <v>3.91952467</v>
      </c>
      <c r="M56" s="18" t="n">
        <v>469.66514609</v>
      </c>
      <c r="N56" s="20" t="n">
        <v>16.61451933</v>
      </c>
      <c r="O56" s="18" t="s">
        <v>182</v>
      </c>
      <c r="P56" s="20" t="s">
        <v>182</v>
      </c>
      <c r="Q56" s="18" t="s">
        <v>182</v>
      </c>
      <c r="R56" s="20" t="s">
        <v>182</v>
      </c>
      <c r="S56" s="18" t="s">
        <v>182</v>
      </c>
      <c r="T56" s="20" t="s">
        <v>182</v>
      </c>
      <c r="U56" s="18" t="n">
        <v>471.3932716</v>
      </c>
      <c r="V56" s="20" t="n">
        <v>19.38307854</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(287.0/B61*100)</f>
        <v/>
      </c>
      <c r="D61" s="19" t="n">
        <v>6238</v>
      </c>
      <c r="E61" s="18" t="n">
        <v>429.52414853</v>
      </c>
      <c r="F61" s="20" t="n">
        <v>6.65852118</v>
      </c>
      <c r="G61" s="18" t="n">
        <v>449.99541834</v>
      </c>
      <c r="H61" s="20" t="n">
        <v>4.69775405</v>
      </c>
      <c r="I61" s="18" t="n">
        <v>478.87477111</v>
      </c>
      <c r="J61" s="20" t="n">
        <v>2.55330924</v>
      </c>
      <c r="K61" s="18" t="n">
        <v>504.76145471</v>
      </c>
      <c r="L61" s="20" t="n">
        <v>3.5430367</v>
      </c>
      <c r="M61" s="18" t="n">
        <v>412.79041495</v>
      </c>
      <c r="N61" s="20" t="n">
        <v>15.55189954</v>
      </c>
      <c r="O61" s="18" t="s">
        <v>182</v>
      </c>
      <c r="P61" s="20" t="s">
        <v>182</v>
      </c>
      <c r="Q61" s="18" t="s">
        <v>182</v>
      </c>
      <c r="R61" s="20" t="s">
        <v>182</v>
      </c>
      <c r="S61" s="18" t="s">
        <v>182</v>
      </c>
      <c r="T61" s="20" t="s">
        <v>182</v>
      </c>
      <c r="U61" s="18" t="n">
        <v>416.17234033</v>
      </c>
      <c r="V61" s="20" t="n">
        <v>8.35333277</v>
      </c>
    </row>
    <row r="62" spans="1:22">
      <c r="A62" s="15" t="s">
        <v>237</v>
      </c>
      <c r="B62" s="17" t="n">
        <v>4476</v>
      </c>
      <c r="C62" s="18">
        <f>(5.0/B62*100)</f>
        <v/>
      </c>
      <c r="D62" s="19" t="n">
        <v>4471</v>
      </c>
      <c r="E62" s="18" t="n">
        <v>498.40740289</v>
      </c>
      <c r="F62" s="20" t="n">
        <v>10.01736234</v>
      </c>
      <c r="G62" s="18" t="n">
        <v>516.65600608</v>
      </c>
      <c r="H62" s="20" t="n">
        <v>5.56046795</v>
      </c>
      <c r="I62" s="18" t="n">
        <v>546.90621231</v>
      </c>
      <c r="J62" s="20" t="n">
        <v>1.66299304</v>
      </c>
      <c r="K62" s="18" t="n">
        <v>550.88741994</v>
      </c>
      <c r="L62" s="20" t="n">
        <v>3.02984865</v>
      </c>
      <c r="M62" s="18" t="n">
        <v>492.5715519</v>
      </c>
      <c r="N62" s="20" t="n">
        <v>17.55575261</v>
      </c>
      <c r="O62" s="18" t="s">
        <v>182</v>
      </c>
      <c r="P62" s="20" t="s">
        <v>182</v>
      </c>
      <c r="Q62" s="18" t="s">
        <v>182</v>
      </c>
      <c r="R62" s="20" t="s">
        <v>182</v>
      </c>
      <c r="S62" s="18" t="s">
        <v>182</v>
      </c>
      <c r="T62" s="20" t="s">
        <v>182</v>
      </c>
      <c r="U62" s="18" t="n">
        <v>481.45494648</v>
      </c>
      <c r="V62" s="20" t="n">
        <v>23.6486328</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(941.0/B67*100)</f>
        <v/>
      </c>
      <c r="D67" s="19" t="n">
        <v>6030</v>
      </c>
      <c r="E67" s="18" t="n">
        <v>353.97119346</v>
      </c>
      <c r="F67" s="20" t="n">
        <v>5.36270438</v>
      </c>
      <c r="G67" s="18" t="n">
        <v>386.68958096</v>
      </c>
      <c r="H67" s="20" t="n">
        <v>4.15107447</v>
      </c>
      <c r="I67" s="18" t="n">
        <v>403.52973531</v>
      </c>
      <c r="J67" s="20" t="n">
        <v>3.07505704</v>
      </c>
      <c r="K67" s="18" t="n">
        <v>425.38430857</v>
      </c>
      <c r="L67" s="20" t="n">
        <v>5.23763085</v>
      </c>
      <c r="M67" s="18" t="n">
        <v>303.84785217</v>
      </c>
      <c r="N67" s="20" t="n">
        <v>8.663461910000001</v>
      </c>
      <c r="O67" s="18" t="s">
        <v>182</v>
      </c>
      <c r="P67" s="20" t="s">
        <v>182</v>
      </c>
      <c r="Q67" s="18" t="s">
        <v>182</v>
      </c>
      <c r="R67" s="20" t="s">
        <v>182</v>
      </c>
      <c r="S67" s="18" t="s">
        <v>182</v>
      </c>
      <c r="T67" s="20" t="s">
        <v>182</v>
      </c>
      <c r="U67" s="18" t="n">
        <v>344.98264217</v>
      </c>
      <c r="V67" s="20" t="n">
        <v>6.90973891</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457.47918115</v>
      </c>
      <c r="F70" s="20" t="n">
        <v>7.29959177</v>
      </c>
      <c r="G70" s="18" t="n">
        <v>480.19536004</v>
      </c>
      <c r="H70" s="20" t="n">
        <v>5.87201898</v>
      </c>
      <c r="I70" s="18" t="n">
        <v>501.6099553</v>
      </c>
      <c r="J70" s="20" t="n">
        <v>3.00612089</v>
      </c>
      <c r="K70" s="18" t="n">
        <v>511.45921527</v>
      </c>
      <c r="L70" s="20" t="n">
        <v>4.25183709</v>
      </c>
      <c r="M70" s="18" t="n">
        <v>454.95534387</v>
      </c>
      <c r="N70" s="20" t="n">
        <v>16.73197951</v>
      </c>
      <c r="O70" s="18" t="s">
        <v>182</v>
      </c>
      <c r="P70" s="20" t="s">
        <v>182</v>
      </c>
      <c r="Q70" s="18" t="s">
        <v>182</v>
      </c>
      <c r="R70" s="20" t="s">
        <v>182</v>
      </c>
      <c r="S70" s="18" t="s">
        <v>182</v>
      </c>
      <c r="T70" s="20" t="s">
        <v>182</v>
      </c>
      <c r="U70" s="18" t="n">
        <v>439.62708639</v>
      </c>
      <c r="V70" s="20" t="n">
        <v>8.96777344</v>
      </c>
    </row>
    <row r="71" spans="1:22">
      <c r="A71" s="15" t="s">
        <v>246</v>
      </c>
      <c r="B71" s="17" t="n">
        <v>6115</v>
      </c>
      <c r="C71" s="18">
        <f>(132.0/B71*100)</f>
        <v/>
      </c>
      <c r="D71" s="19" t="n">
        <v>5983</v>
      </c>
      <c r="E71" s="18" t="n">
        <v>516.35261871</v>
      </c>
      <c r="F71" s="20" t="n">
        <v>9.789096600000001</v>
      </c>
      <c r="G71" s="18" t="n">
        <v>539.76666727</v>
      </c>
      <c r="H71" s="20" t="n">
        <v>5.01249741</v>
      </c>
      <c r="I71" s="18" t="n">
        <v>564.69417399</v>
      </c>
      <c r="J71" s="20" t="n">
        <v>1.6705244</v>
      </c>
      <c r="K71" s="18" t="n">
        <v>578.0189355</v>
      </c>
      <c r="L71" s="20" t="n">
        <v>3.1279573</v>
      </c>
      <c r="M71" s="18" t="n">
        <v>478.19921099</v>
      </c>
      <c r="N71" s="20" t="n">
        <v>17.49214051</v>
      </c>
      <c r="O71" s="18" t="s">
        <v>182</v>
      </c>
      <c r="P71" s="20" t="s">
        <v>182</v>
      </c>
      <c r="Q71" s="18" t="s">
        <v>182</v>
      </c>
      <c r="R71" s="20" t="s">
        <v>182</v>
      </c>
      <c r="S71" s="18" t="s">
        <v>182</v>
      </c>
      <c r="T71" s="20" t="s">
        <v>182</v>
      </c>
      <c r="U71" s="18" t="n">
        <v>534.52569141</v>
      </c>
      <c r="V71" s="20" t="n">
        <v>12.31060383</v>
      </c>
    </row>
    <row r="72" spans="1:22">
      <c r="A72" s="15" t="s">
        <v>247</v>
      </c>
      <c r="B72" s="17" t="n">
        <v>7708</v>
      </c>
      <c r="C72" s="18">
        <f>(9.0/B72*100)</f>
        <v/>
      </c>
      <c r="D72" s="19" t="n">
        <v>7699</v>
      </c>
      <c r="E72" s="18" t="n">
        <v>472.70055214</v>
      </c>
      <c r="F72" s="20" t="n">
        <v>9.02225773</v>
      </c>
      <c r="G72" s="18" t="n">
        <v>496.947366</v>
      </c>
      <c r="H72" s="20" t="n">
        <v>5.62991096</v>
      </c>
      <c r="I72" s="18" t="n">
        <v>546.79233505</v>
      </c>
      <c r="J72" s="20" t="n">
        <v>2.81803611</v>
      </c>
      <c r="K72" s="18" t="n">
        <v>560.6708799</v>
      </c>
      <c r="L72" s="20" t="n">
        <v>4.7225118</v>
      </c>
      <c r="M72" s="18" t="n">
        <v>397.26229727</v>
      </c>
      <c r="N72" s="20" t="n">
        <v>19.0006931</v>
      </c>
      <c r="O72" s="18" t="s">
        <v>182</v>
      </c>
      <c r="P72" s="20" t="s">
        <v>182</v>
      </c>
      <c r="Q72" s="18" t="s">
        <v>182</v>
      </c>
      <c r="R72" s="20" t="s">
        <v>182</v>
      </c>
      <c r="S72" s="18" t="s">
        <v>182</v>
      </c>
      <c r="T72" s="20" t="s">
        <v>182</v>
      </c>
      <c r="U72" s="18" t="n">
        <v>461.45966011</v>
      </c>
      <c r="V72" s="20" t="n">
        <v>22.05317006</v>
      </c>
    </row>
    <row r="73" spans="1:22">
      <c r="A73" s="15" t="s">
        <v>248</v>
      </c>
      <c r="B73" s="17" t="n">
        <v>8249</v>
      </c>
      <c r="C73" s="18">
        <f>(274.0/B73*100)</f>
        <v/>
      </c>
      <c r="D73" s="19" t="n">
        <v>7975</v>
      </c>
      <c r="E73" s="18" t="n">
        <v>391.04646579</v>
      </c>
      <c r="F73" s="20" t="n">
        <v>5.57502999</v>
      </c>
      <c r="G73" s="18" t="n">
        <v>403.72459471</v>
      </c>
      <c r="H73" s="20" t="n">
        <v>3.88367818</v>
      </c>
      <c r="I73" s="18" t="n">
        <v>420.317502</v>
      </c>
      <c r="J73" s="20" t="n">
        <v>3.25229353</v>
      </c>
      <c r="K73" s="18" t="n">
        <v>441.97215389</v>
      </c>
      <c r="L73" s="20" t="n">
        <v>7.33924788</v>
      </c>
      <c r="M73" s="18" t="n">
        <v>373.56292305</v>
      </c>
      <c r="N73" s="20" t="n">
        <v>8.33863586</v>
      </c>
      <c r="O73" s="18" t="s">
        <v>182</v>
      </c>
      <c r="P73" s="20" t="s">
        <v>182</v>
      </c>
      <c r="Q73" s="18" t="s">
        <v>182</v>
      </c>
      <c r="R73" s="20" t="s">
        <v>182</v>
      </c>
      <c r="S73" s="18" t="s">
        <v>182</v>
      </c>
      <c r="T73" s="20" t="s">
        <v>182</v>
      </c>
      <c r="U73" s="18" t="n">
        <v>364.54576151</v>
      </c>
      <c r="V73" s="20" t="n">
        <v>11.5688378</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(347.0/B77*100)</f>
        <v/>
      </c>
      <c r="D77" s="19" t="n">
        <v>5715</v>
      </c>
      <c r="E77" s="18" t="n">
        <v>382.73170694</v>
      </c>
      <c r="F77" s="20" t="n">
        <v>5.59876756</v>
      </c>
      <c r="G77" s="18" t="n">
        <v>405.80133706</v>
      </c>
      <c r="H77" s="20" t="n">
        <v>5.27179236</v>
      </c>
      <c r="I77" s="18" t="n">
        <v>436.03812017</v>
      </c>
      <c r="J77" s="20" t="n">
        <v>2.80078148</v>
      </c>
      <c r="K77" s="18" t="n">
        <v>450.52865225</v>
      </c>
      <c r="L77" s="20" t="n">
        <v>4.97802234</v>
      </c>
      <c r="M77" s="18" t="n">
        <v>351.09429102</v>
      </c>
      <c r="N77" s="20" t="n">
        <v>14.79109672</v>
      </c>
      <c r="O77" s="18" t="s">
        <v>182</v>
      </c>
      <c r="P77" s="20" t="s">
        <v>182</v>
      </c>
      <c r="Q77" s="18" t="s">
        <v>182</v>
      </c>
      <c r="R77" s="20" t="s">
        <v>182</v>
      </c>
      <c r="S77" s="18" t="s">
        <v>182</v>
      </c>
      <c r="T77" s="20" t="s">
        <v>182</v>
      </c>
      <c r="U77" s="18" t="n">
        <v>372.10234165</v>
      </c>
      <c r="V77" s="20" t="n">
        <v>3.70180068</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367</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460.33300338</v>
      </c>
      <c r="F7" s="20" t="n">
        <v>5.53986007</v>
      </c>
      <c r="G7" s="18" t="n">
        <v>485.65360921</v>
      </c>
      <c r="H7" s="20" t="n">
        <v>3.3243547</v>
      </c>
      <c r="I7" s="18" t="n">
        <v>502.41581489</v>
      </c>
      <c r="J7" s="20" t="n">
        <v>2.18333773</v>
      </c>
      <c r="K7" s="18" t="n">
        <v>514.03631196</v>
      </c>
      <c r="L7" s="20" t="n">
        <v>3.86899665</v>
      </c>
      <c r="M7" s="18" t="n">
        <v>388.11866311</v>
      </c>
      <c r="N7" s="20" t="n">
        <v>15.08149247</v>
      </c>
      <c r="O7" s="18" t="s">
        <v>182</v>
      </c>
      <c r="P7" s="20" t="s">
        <v>182</v>
      </c>
      <c r="Q7" s="18" t="s">
        <v>182</v>
      </c>
      <c r="R7" s="20" t="s">
        <v>182</v>
      </c>
      <c r="S7" s="18" t="s">
        <v>182</v>
      </c>
      <c r="T7" s="20" t="s">
        <v>182</v>
      </c>
      <c r="U7" s="18" t="n">
        <v>465.11274583</v>
      </c>
      <c r="V7" s="20" t="n">
        <v>4.54152461</v>
      </c>
    </row>
    <row r="8" spans="1:22">
      <c r="A8" s="15" t="s">
        <v>183</v>
      </c>
      <c r="B8" s="17" t="n">
        <v>7007</v>
      </c>
      <c r="C8" s="18">
        <f>(279.0/B8*100)</f>
        <v/>
      </c>
      <c r="D8" s="19" t="n">
        <v>6728</v>
      </c>
      <c r="E8" s="18" t="n">
        <v>458.06514894</v>
      </c>
      <c r="F8" s="20" t="n">
        <v>6.96414466</v>
      </c>
      <c r="G8" s="18" t="n">
        <v>482.13339103</v>
      </c>
      <c r="H8" s="20" t="n">
        <v>4.75330257</v>
      </c>
      <c r="I8" s="18" t="n">
        <v>504.76893437</v>
      </c>
      <c r="J8" s="20" t="n">
        <v>3.16753057</v>
      </c>
      <c r="K8" s="18" t="n">
        <v>512.94752508</v>
      </c>
      <c r="L8" s="20" t="n">
        <v>3.49508725</v>
      </c>
      <c r="M8" s="18" t="n">
        <v>431.33135579</v>
      </c>
      <c r="N8" s="20" t="n">
        <v>28.63360248</v>
      </c>
      <c r="O8" s="18" t="s">
        <v>182</v>
      </c>
      <c r="P8" s="20" t="s">
        <v>182</v>
      </c>
      <c r="Q8" s="18" t="n">
        <v>301.63126691</v>
      </c>
      <c r="R8" s="20" t="n">
        <v>25.14921031</v>
      </c>
      <c r="S8" s="18" t="s">
        <v>182</v>
      </c>
      <c r="T8" s="20" t="s">
        <v>182</v>
      </c>
      <c r="U8" s="18" t="n">
        <v>433.47208714</v>
      </c>
      <c r="V8" s="20" t="n">
        <v>7.41232138</v>
      </c>
    </row>
    <row r="9" spans="1:22">
      <c r="A9" s="15" t="s">
        <v>184</v>
      </c>
      <c r="B9" s="17" t="n">
        <v>9651</v>
      </c>
      <c r="C9" s="18">
        <f>(683.0/B9*100)</f>
        <v/>
      </c>
      <c r="D9" s="19" t="n">
        <v>8968</v>
      </c>
      <c r="E9" s="18" t="n">
        <v>477.37031538</v>
      </c>
      <c r="F9" s="20" t="n">
        <v>5.29190303</v>
      </c>
      <c r="G9" s="18" t="n">
        <v>517.63344993</v>
      </c>
      <c r="H9" s="20" t="n">
        <v>3.44741921</v>
      </c>
      <c r="I9" s="18" t="n">
        <v>526.00193257</v>
      </c>
      <c r="J9" s="20" t="n">
        <v>2.67186368</v>
      </c>
      <c r="K9" s="18" t="n">
        <v>513.18031524</v>
      </c>
      <c r="L9" s="20" t="n">
        <v>3.47498429</v>
      </c>
      <c r="M9" s="18" t="n">
        <v>434.12804464</v>
      </c>
      <c r="N9" s="20" t="n">
        <v>42.04427122</v>
      </c>
      <c r="O9" s="18" t="s">
        <v>182</v>
      </c>
      <c r="P9" s="20" t="s">
        <v>182</v>
      </c>
      <c r="Q9" s="18" t="n">
        <v>357.98454354</v>
      </c>
      <c r="R9" s="20" t="n">
        <v>11.51846445</v>
      </c>
      <c r="S9" s="18" t="s">
        <v>182</v>
      </c>
      <c r="T9" s="20" t="s">
        <v>182</v>
      </c>
      <c r="U9" s="18" t="n">
        <v>436.61600581</v>
      </c>
      <c r="V9" s="20" t="n">
        <v>5.62303524</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(179.0/B11*100)</f>
        <v/>
      </c>
      <c r="D11" s="19" t="n">
        <v>6874</v>
      </c>
      <c r="E11" s="18" t="n">
        <v>402.31853359</v>
      </c>
      <c r="F11" s="20" t="n">
        <v>6.05190526</v>
      </c>
      <c r="G11" s="18" t="n">
        <v>417.35237063</v>
      </c>
      <c r="H11" s="20" t="n">
        <v>4.03412785</v>
      </c>
      <c r="I11" s="18" t="n">
        <v>430.94167893</v>
      </c>
      <c r="J11" s="20" t="n">
        <v>3.09833092</v>
      </c>
      <c r="K11" s="18" t="n">
        <v>441.18573468</v>
      </c>
      <c r="L11" s="20" t="n">
        <v>3.7700988</v>
      </c>
      <c r="M11" s="18" t="n">
        <v>327.62067624</v>
      </c>
      <c r="N11" s="20" t="n">
        <v>23.85874784</v>
      </c>
      <c r="O11" s="18" t="s">
        <v>182</v>
      </c>
      <c r="P11" s="20" t="s">
        <v>182</v>
      </c>
      <c r="Q11" s="18" t="s">
        <v>182</v>
      </c>
      <c r="R11" s="20" t="s">
        <v>182</v>
      </c>
      <c r="S11" s="18" t="s">
        <v>182</v>
      </c>
      <c r="T11" s="20" t="s">
        <v>182</v>
      </c>
      <c r="U11" s="18" t="n">
        <v>395.30869663</v>
      </c>
      <c r="V11" s="20" t="n">
        <v>5.66937958</v>
      </c>
    </row>
    <row r="12" spans="1:22">
      <c r="A12" s="15" t="s">
        <v>187</v>
      </c>
      <c r="B12" s="17" t="n">
        <v>6894</v>
      </c>
      <c r="C12" s="18">
        <f>(128.0/B12*100)</f>
        <v/>
      </c>
      <c r="D12" s="19" t="n">
        <v>6766</v>
      </c>
      <c r="E12" s="18" t="n">
        <v>454.51360971</v>
      </c>
      <c r="F12" s="20" t="n">
        <v>5.11916716</v>
      </c>
      <c r="G12" s="18" t="n">
        <v>471.8356646</v>
      </c>
      <c r="H12" s="20" t="n">
        <v>3.72930227</v>
      </c>
      <c r="I12" s="18" t="n">
        <v>505.17522558</v>
      </c>
      <c r="J12" s="20" t="n">
        <v>2.66562739</v>
      </c>
      <c r="K12" s="18" t="n">
        <v>520.32047734</v>
      </c>
      <c r="L12" s="20" t="n">
        <v>3.41031267</v>
      </c>
      <c r="M12" s="18" t="n">
        <v>428.30653466</v>
      </c>
      <c r="N12" s="20" t="n">
        <v>25.45177241</v>
      </c>
      <c r="O12" s="18" t="s">
        <v>182</v>
      </c>
      <c r="P12" s="20" t="s">
        <v>182</v>
      </c>
      <c r="Q12" s="18" t="n">
        <v>340.98506961</v>
      </c>
      <c r="R12" s="20" t="n">
        <v>12.52444664</v>
      </c>
      <c r="S12" s="18" t="s">
        <v>182</v>
      </c>
      <c r="T12" s="20" t="s">
        <v>182</v>
      </c>
      <c r="U12" s="18" t="n">
        <v>423.07735989</v>
      </c>
      <c r="V12" s="20" t="n">
        <v>6.57175358</v>
      </c>
    </row>
    <row r="13" spans="1:22">
      <c r="A13" s="15" t="s">
        <v>188</v>
      </c>
      <c r="B13" s="17" t="n">
        <v>7161</v>
      </c>
      <c r="C13" s="18">
        <f>(376.0/B13*100)</f>
        <v/>
      </c>
      <c r="D13" s="19" t="n">
        <v>6785</v>
      </c>
      <c r="E13" s="18" t="n">
        <v>499.05200736</v>
      </c>
      <c r="F13" s="20" t="n">
        <v>5.73198974</v>
      </c>
      <c r="G13" s="18" t="n">
        <v>509.00390649</v>
      </c>
      <c r="H13" s="20" t="n">
        <v>3.56113491</v>
      </c>
      <c r="I13" s="18" t="n">
        <v>521.32795304</v>
      </c>
      <c r="J13" s="20" t="n">
        <v>2.68459973</v>
      </c>
      <c r="K13" s="18" t="n">
        <v>531.03163281</v>
      </c>
      <c r="L13" s="20" t="n">
        <v>3.1616984</v>
      </c>
      <c r="M13" s="18" t="n">
        <v>403.46505939</v>
      </c>
      <c r="N13" s="20" t="n">
        <v>16.7949963</v>
      </c>
      <c r="O13" s="18" t="s">
        <v>182</v>
      </c>
      <c r="P13" s="20" t="s">
        <v>182</v>
      </c>
      <c r="Q13" s="18" t="n">
        <v>447.51533769</v>
      </c>
      <c r="R13" s="20" t="n">
        <v>5.97365007</v>
      </c>
      <c r="S13" s="18" t="s">
        <v>182</v>
      </c>
      <c r="T13" s="20" t="s">
        <v>182</v>
      </c>
      <c r="U13" s="18" t="n">
        <v>444.90415865</v>
      </c>
      <c r="V13" s="20" t="n">
        <v>5.55200379</v>
      </c>
    </row>
    <row r="14" spans="1:22">
      <c r="A14" s="15" t="s">
        <v>189</v>
      </c>
      <c r="B14" s="17" t="n">
        <v>5587</v>
      </c>
      <c r="C14" s="18">
        <f>(210.0/B14*100)</f>
        <v/>
      </c>
      <c r="D14" s="19" t="n">
        <v>5377</v>
      </c>
      <c r="E14" s="18" t="n">
        <v>493.19112251</v>
      </c>
      <c r="F14" s="20" t="n">
        <v>5.00106054</v>
      </c>
      <c r="G14" s="18" t="n">
        <v>515.38499382</v>
      </c>
      <c r="H14" s="20" t="n">
        <v>2.98821623</v>
      </c>
      <c r="I14" s="18" t="n">
        <v>525.75257966</v>
      </c>
      <c r="J14" s="20" t="n">
        <v>2.33781805</v>
      </c>
      <c r="K14" s="18" t="n">
        <v>531.24016145</v>
      </c>
      <c r="L14" s="20" t="n">
        <v>3.87910224</v>
      </c>
      <c r="M14" s="18" t="n">
        <v>422.7798821</v>
      </c>
      <c r="N14" s="20" t="n">
        <v>14.90176457</v>
      </c>
      <c r="O14" s="18" t="s">
        <v>182</v>
      </c>
      <c r="P14" s="20" t="s">
        <v>182</v>
      </c>
      <c r="Q14" s="18" t="s">
        <v>182</v>
      </c>
      <c r="R14" s="20" t="s">
        <v>182</v>
      </c>
      <c r="S14" s="18" t="s">
        <v>182</v>
      </c>
      <c r="T14" s="20" t="s">
        <v>182</v>
      </c>
      <c r="U14" s="18" t="n">
        <v>467.6329535</v>
      </c>
      <c r="V14" s="20" t="n">
        <v>9.37656003</v>
      </c>
    </row>
    <row r="15" spans="1:22">
      <c r="A15" s="15" t="s">
        <v>190</v>
      </c>
      <c r="B15" s="17" t="n">
        <v>5882</v>
      </c>
      <c r="C15" s="18">
        <f>(206.0/B15*100)</f>
        <v/>
      </c>
      <c r="D15" s="19" t="n">
        <v>5676</v>
      </c>
      <c r="E15" s="18" t="n">
        <v>477.35223136</v>
      </c>
      <c r="F15" s="20" t="n">
        <v>5.94255113</v>
      </c>
      <c r="G15" s="18" t="n">
        <v>504.55446196</v>
      </c>
      <c r="H15" s="20" t="n">
        <v>4.00844798</v>
      </c>
      <c r="I15" s="18" t="n">
        <v>521.4857365300001</v>
      </c>
      <c r="J15" s="20" t="n">
        <v>2.31564007</v>
      </c>
      <c r="K15" s="18" t="n">
        <v>521.64259247</v>
      </c>
      <c r="L15" s="20" t="n">
        <v>3.25941025</v>
      </c>
      <c r="M15" s="18" t="n">
        <v>390.64671061</v>
      </c>
      <c r="N15" s="20" t="n">
        <v>25.21597104</v>
      </c>
      <c r="O15" s="18" t="s">
        <v>182</v>
      </c>
      <c r="P15" s="20" t="s">
        <v>182</v>
      </c>
      <c r="Q15" s="18" t="n">
        <v>368.85220715</v>
      </c>
      <c r="R15" s="20" t="n">
        <v>14.5875493</v>
      </c>
      <c r="S15" s="18" t="s">
        <v>182</v>
      </c>
      <c r="T15" s="20" t="s">
        <v>182</v>
      </c>
      <c r="U15" s="18" t="n">
        <v>458.26835236</v>
      </c>
      <c r="V15" s="20" t="n">
        <v>8.28768591</v>
      </c>
    </row>
    <row r="16" spans="1:22">
      <c r="A16" s="15" t="s">
        <v>191</v>
      </c>
      <c r="B16" s="17" t="n">
        <v>6108</v>
      </c>
      <c r="C16" s="18">
        <f>(281.0/B16*100)</f>
        <v/>
      </c>
      <c r="D16" s="19" t="n">
        <v>5827</v>
      </c>
      <c r="E16" s="18" t="n">
        <v>443.86619115</v>
      </c>
      <c r="F16" s="20" t="n">
        <v>7.1224203</v>
      </c>
      <c r="G16" s="18" t="n">
        <v>466.51645719</v>
      </c>
      <c r="H16" s="20" t="n">
        <v>5.43238887</v>
      </c>
      <c r="I16" s="18" t="n">
        <v>512.06679933</v>
      </c>
      <c r="J16" s="20" t="n">
        <v>2.68779736</v>
      </c>
      <c r="K16" s="18" t="n">
        <v>509.97484158</v>
      </c>
      <c r="L16" s="20" t="n">
        <v>3.0903651</v>
      </c>
      <c r="M16" s="18" t="n">
        <v>357.17090442</v>
      </c>
      <c r="N16" s="20" t="n">
        <v>17.03892866</v>
      </c>
      <c r="O16" s="18" t="s">
        <v>182</v>
      </c>
      <c r="P16" s="20" t="s">
        <v>182</v>
      </c>
      <c r="Q16" s="18" t="s">
        <v>182</v>
      </c>
      <c r="R16" s="20" t="s">
        <v>182</v>
      </c>
      <c r="S16" s="18" t="s">
        <v>182</v>
      </c>
      <c r="T16" s="20" t="s">
        <v>182</v>
      </c>
      <c r="U16" s="18" t="n">
        <v>409.59988806</v>
      </c>
      <c r="V16" s="20" t="n">
        <v>6.49267242</v>
      </c>
    </row>
    <row r="17" spans="1:22">
      <c r="A17" s="15" t="s">
        <v>192</v>
      </c>
      <c r="B17" s="17" t="n">
        <v>6504</v>
      </c>
      <c r="C17" s="18">
        <f>(854.0/B17*100)</f>
        <v/>
      </c>
      <c r="D17" s="19" t="n">
        <v>5650</v>
      </c>
      <c r="E17" s="18" t="n">
        <v>481.71011011</v>
      </c>
      <c r="F17" s="20" t="n">
        <v>5.29997318</v>
      </c>
      <c r="G17" s="18" t="n">
        <v>506.45590046</v>
      </c>
      <c r="H17" s="20" t="n">
        <v>4.48347353</v>
      </c>
      <c r="I17" s="18" t="n">
        <v>518.42702903</v>
      </c>
      <c r="J17" s="20" t="n">
        <v>3.50046174</v>
      </c>
      <c r="K17" s="18" t="n">
        <v>527.71301924</v>
      </c>
      <c r="L17" s="20" t="n">
        <v>3.54995563</v>
      </c>
      <c r="M17" s="18" t="s">
        <v>182</v>
      </c>
      <c r="N17" s="20" t="s">
        <v>182</v>
      </c>
      <c r="O17" s="18" t="s">
        <v>182</v>
      </c>
      <c r="P17" s="20" t="s">
        <v>182</v>
      </c>
      <c r="Q17" s="18" t="n">
        <v>362.96139732</v>
      </c>
      <c r="R17" s="20" t="n">
        <v>12.64520278</v>
      </c>
      <c r="S17" s="18" t="s">
        <v>182</v>
      </c>
      <c r="T17" s="20" t="s">
        <v>182</v>
      </c>
      <c r="U17" s="18" t="n">
        <v>445.00697463</v>
      </c>
      <c r="V17" s="20" t="n">
        <v>7.59008933</v>
      </c>
    </row>
    <row r="18" spans="1:22">
      <c r="A18" s="15" t="s">
        <v>193</v>
      </c>
      <c r="B18" s="17" t="n">
        <v>5532</v>
      </c>
      <c r="C18" s="18">
        <f>(43.0/B18*100)</f>
        <v/>
      </c>
      <c r="D18" s="19" t="n">
        <v>5489</v>
      </c>
      <c r="E18" s="18" t="n">
        <v>430.43426238</v>
      </c>
      <c r="F18" s="20" t="n">
        <v>5.95305874</v>
      </c>
      <c r="G18" s="18" t="n">
        <v>444.23080391</v>
      </c>
      <c r="H18" s="20" t="n">
        <v>4.51422601</v>
      </c>
      <c r="I18" s="18" t="n">
        <v>468.8036188</v>
      </c>
      <c r="J18" s="20" t="n">
        <v>3.71596849</v>
      </c>
      <c r="K18" s="18" t="n">
        <v>467.80813977</v>
      </c>
      <c r="L18" s="20" t="n">
        <v>5.91758256</v>
      </c>
      <c r="M18" s="18" t="n">
        <v>358.73236946</v>
      </c>
      <c r="N18" s="20" t="n">
        <v>16.39771243</v>
      </c>
      <c r="O18" s="18" t="s">
        <v>182</v>
      </c>
      <c r="P18" s="20" t="s">
        <v>182</v>
      </c>
      <c r="Q18" s="18" t="s">
        <v>182</v>
      </c>
      <c r="R18" s="20" t="s">
        <v>182</v>
      </c>
      <c r="S18" s="18" t="s">
        <v>182</v>
      </c>
      <c r="T18" s="20" t="s">
        <v>182</v>
      </c>
      <c r="U18" s="18" t="n">
        <v>396.35702649</v>
      </c>
      <c r="V18" s="20" t="n">
        <v>8.20252866</v>
      </c>
    </row>
    <row r="19" spans="1:22">
      <c r="A19" s="15" t="s">
        <v>194</v>
      </c>
      <c r="B19" s="17" t="n">
        <v>5658</v>
      </c>
      <c r="C19" s="18">
        <f>(311.0/B19*100)</f>
        <v/>
      </c>
      <c r="D19" s="19" t="n">
        <v>5347</v>
      </c>
      <c r="E19" s="18" t="n">
        <v>437.1021418</v>
      </c>
      <c r="F19" s="20" t="n">
        <v>6.38055207</v>
      </c>
      <c r="G19" s="18" t="n">
        <v>458.94896538</v>
      </c>
      <c r="H19" s="20" t="n">
        <v>5.10554496</v>
      </c>
      <c r="I19" s="18" t="n">
        <v>489.03345287</v>
      </c>
      <c r="J19" s="20" t="n">
        <v>2.83565266</v>
      </c>
      <c r="K19" s="18" t="n">
        <v>492.62560307</v>
      </c>
      <c r="L19" s="20" t="n">
        <v>4.20125807</v>
      </c>
      <c r="M19" s="18" t="n">
        <v>385.76858232</v>
      </c>
      <c r="N19" s="20" t="n">
        <v>18.33358349</v>
      </c>
      <c r="O19" s="18" t="s">
        <v>182</v>
      </c>
      <c r="P19" s="20" t="s">
        <v>182</v>
      </c>
      <c r="Q19" s="18" t="s">
        <v>182</v>
      </c>
      <c r="R19" s="20" t="s">
        <v>182</v>
      </c>
      <c r="S19" s="18" t="s">
        <v>182</v>
      </c>
      <c r="T19" s="20" t="s">
        <v>182</v>
      </c>
      <c r="U19" s="18" t="n">
        <v>402.10791034</v>
      </c>
      <c r="V19" s="20" t="n">
        <v>7.80813186</v>
      </c>
    </row>
    <row r="20" spans="1:22">
      <c r="A20" s="15" t="s">
        <v>195</v>
      </c>
      <c r="B20" s="17" t="n">
        <v>3371</v>
      </c>
      <c r="C20" s="18">
        <f>(81.0/B20*100)</f>
        <v/>
      </c>
      <c r="D20" s="19" t="n">
        <v>3290</v>
      </c>
      <c r="E20" s="18" t="n">
        <v>469.7885126</v>
      </c>
      <c r="F20" s="20" t="n">
        <v>6.56556375</v>
      </c>
      <c r="G20" s="18" t="n">
        <v>477.07057723</v>
      </c>
      <c r="H20" s="20" t="n">
        <v>5.74546076</v>
      </c>
      <c r="I20" s="18" t="n">
        <v>497.09945857</v>
      </c>
      <c r="J20" s="20" t="n">
        <v>2.62004985</v>
      </c>
      <c r="K20" s="18" t="n">
        <v>499.35412559</v>
      </c>
      <c r="L20" s="20" t="n">
        <v>5.09120637</v>
      </c>
      <c r="M20" s="18" t="s">
        <v>182</v>
      </c>
      <c r="N20" s="20" t="s">
        <v>182</v>
      </c>
      <c r="O20" s="18" t="s">
        <v>182</v>
      </c>
      <c r="P20" s="20" t="s">
        <v>182</v>
      </c>
      <c r="Q20" s="18" t="s">
        <v>182</v>
      </c>
      <c r="R20" s="20" t="s">
        <v>182</v>
      </c>
      <c r="S20" s="18" t="s">
        <v>182</v>
      </c>
      <c r="T20" s="20" t="s">
        <v>182</v>
      </c>
      <c r="U20" s="18" t="n">
        <v>443.0395489</v>
      </c>
      <c r="V20" s="20" t="n">
        <v>6.80038672</v>
      </c>
    </row>
    <row r="21" spans="1:22">
      <c r="A21" s="15" t="s">
        <v>196</v>
      </c>
      <c r="B21" s="17" t="n">
        <v>5741</v>
      </c>
      <c r="C21" s="18">
        <f>(115.0/B21*100)</f>
        <v/>
      </c>
      <c r="D21" s="19" t="n">
        <v>5626</v>
      </c>
      <c r="E21" s="18" t="n">
        <v>464.14405629</v>
      </c>
      <c r="F21" s="20" t="n">
        <v>6.27494833</v>
      </c>
      <c r="G21" s="18" t="n">
        <v>486.94890025</v>
      </c>
      <c r="H21" s="20" t="n">
        <v>4.06641317</v>
      </c>
      <c r="I21" s="18" t="n">
        <v>508.26090141</v>
      </c>
      <c r="J21" s="20" t="n">
        <v>2.18598037</v>
      </c>
      <c r="K21" s="18" t="n">
        <v>519.47662058</v>
      </c>
      <c r="L21" s="20" t="n">
        <v>2.98381355</v>
      </c>
      <c r="M21" s="18" t="n">
        <v>424.8487347</v>
      </c>
      <c r="N21" s="20" t="n">
        <v>29.04056888</v>
      </c>
      <c r="O21" s="18" t="s">
        <v>182</v>
      </c>
      <c r="P21" s="20" t="s">
        <v>182</v>
      </c>
      <c r="Q21" s="18" t="s">
        <v>182</v>
      </c>
      <c r="R21" s="20" t="s">
        <v>182</v>
      </c>
      <c r="S21" s="18" t="s">
        <v>182</v>
      </c>
      <c r="T21" s="20" t="s">
        <v>182</v>
      </c>
      <c r="U21" s="18" t="n">
        <v>454.98114577</v>
      </c>
      <c r="V21" s="20" t="n">
        <v>7.30270015</v>
      </c>
    </row>
    <row r="22" spans="1:22">
      <c r="A22" s="15" t="s">
        <v>197</v>
      </c>
      <c r="B22" s="17" t="n">
        <v>6598</v>
      </c>
      <c r="C22" s="18">
        <f>(107.0/B22*100)</f>
        <v/>
      </c>
      <c r="D22" s="19" t="n">
        <v>6491</v>
      </c>
      <c r="E22" s="18" t="n">
        <v>442.16193684</v>
      </c>
      <c r="F22" s="20" t="n">
        <v>8.28722138</v>
      </c>
      <c r="G22" s="18" t="n">
        <v>448.07494309</v>
      </c>
      <c r="H22" s="20" t="n">
        <v>6.53003867</v>
      </c>
      <c r="I22" s="18" t="n">
        <v>488.57843072</v>
      </c>
      <c r="J22" s="20" t="n">
        <v>4.17638781</v>
      </c>
      <c r="K22" s="18" t="n">
        <v>501.76139965</v>
      </c>
      <c r="L22" s="20" t="n">
        <v>4.38934137</v>
      </c>
      <c r="M22" s="18" t="n">
        <v>353.48150344</v>
      </c>
      <c r="N22" s="20" t="n">
        <v>10.04320883</v>
      </c>
      <c r="O22" s="18" t="s">
        <v>182</v>
      </c>
      <c r="P22" s="20" t="s">
        <v>182</v>
      </c>
      <c r="Q22" s="18" t="n">
        <v>465.3184081</v>
      </c>
      <c r="R22" s="20" t="n">
        <v>9.52311205</v>
      </c>
      <c r="S22" s="18" t="s">
        <v>182</v>
      </c>
      <c r="T22" s="20" t="s">
        <v>182</v>
      </c>
      <c r="U22" s="18" t="n">
        <v>399.21141264</v>
      </c>
      <c r="V22" s="20" t="n">
        <v>7.70826031</v>
      </c>
    </row>
    <row r="23" spans="1:22">
      <c r="A23" s="15" t="s">
        <v>198</v>
      </c>
      <c r="B23" s="17" t="n">
        <v>11583</v>
      </c>
      <c r="C23" s="18">
        <f>(578.0/B23*100)</f>
        <v/>
      </c>
      <c r="D23" s="19" t="n">
        <v>11005</v>
      </c>
      <c r="E23" s="18" t="n">
        <v>474.83504557</v>
      </c>
      <c r="F23" s="20" t="n">
        <v>5.92312593</v>
      </c>
      <c r="G23" s="18" t="n">
        <v>488.12360124</v>
      </c>
      <c r="H23" s="20" t="n">
        <v>4.60531553</v>
      </c>
      <c r="I23" s="18" t="n">
        <v>497.44307365</v>
      </c>
      <c r="J23" s="20" t="n">
        <v>3.40866835</v>
      </c>
      <c r="K23" s="18" t="n">
        <v>506.19548553</v>
      </c>
      <c r="L23" s="20" t="n">
        <v>4.86891937</v>
      </c>
      <c r="M23" s="18" t="n">
        <v>458.71026959</v>
      </c>
      <c r="N23" s="20" t="n">
        <v>19.55759787</v>
      </c>
      <c r="O23" s="18" t="s">
        <v>182</v>
      </c>
      <c r="P23" s="20" t="s">
        <v>182</v>
      </c>
      <c r="Q23" s="18" t="s">
        <v>182</v>
      </c>
      <c r="R23" s="20" t="s">
        <v>182</v>
      </c>
      <c r="S23" s="18" t="s">
        <v>182</v>
      </c>
      <c r="T23" s="20" t="s">
        <v>182</v>
      </c>
      <c r="U23" s="18" t="n">
        <v>440.39707443</v>
      </c>
      <c r="V23" s="20" t="n">
        <v>6.90309273</v>
      </c>
    </row>
    <row r="24" spans="1:22">
      <c r="A24" s="15" t="s">
        <v>199</v>
      </c>
      <c r="B24" s="17" t="n">
        <v>6647</v>
      </c>
      <c r="C24" s="18">
        <f>(32.0/B24*100)</f>
        <v/>
      </c>
      <c r="D24" s="19" t="n">
        <v>6615</v>
      </c>
      <c r="E24" s="18" t="n">
        <v>504.4524708</v>
      </c>
      <c r="F24" s="20" t="n">
        <v>4.47941386</v>
      </c>
      <c r="G24" s="18" t="n">
        <v>535.96438789</v>
      </c>
      <c r="H24" s="20" t="n">
        <v>4.16316205</v>
      </c>
      <c r="I24" s="18" t="n">
        <v>549.23030409</v>
      </c>
      <c r="J24" s="20" t="n">
        <v>3.40514596</v>
      </c>
      <c r="K24" s="18" t="n">
        <v>540.838896</v>
      </c>
      <c r="L24" s="20" t="n">
        <v>4.89389263</v>
      </c>
      <c r="M24" s="18" t="n">
        <v>437.355754</v>
      </c>
      <c r="N24" s="20" t="n">
        <v>17.09724105</v>
      </c>
      <c r="O24" s="18" t="s">
        <v>182</v>
      </c>
      <c r="P24" s="20" t="s">
        <v>182</v>
      </c>
      <c r="Q24" s="18" t="s">
        <v>182</v>
      </c>
      <c r="R24" s="20" t="s">
        <v>182</v>
      </c>
      <c r="S24" s="18" t="s">
        <v>182</v>
      </c>
      <c r="T24" s="20" t="s">
        <v>182</v>
      </c>
      <c r="U24" s="18" t="n">
        <v>460.21025595</v>
      </c>
      <c r="V24" s="20" t="n">
        <v>12.90055156</v>
      </c>
    </row>
    <row r="25" spans="1:22">
      <c r="A25" s="15" t="s">
        <v>200</v>
      </c>
      <c r="B25" s="17" t="n">
        <v>5581</v>
      </c>
      <c r="C25" s="18">
        <f>(28.0/B25*100)</f>
        <v/>
      </c>
      <c r="D25" s="19" t="n">
        <v>5553</v>
      </c>
      <c r="E25" s="18" t="n">
        <v>487.90537496</v>
      </c>
      <c r="F25" s="20" t="n">
        <v>4.94410898</v>
      </c>
      <c r="G25" s="18" t="n">
        <v>510.88127745</v>
      </c>
      <c r="H25" s="20" t="n">
        <v>4.3896054</v>
      </c>
      <c r="I25" s="18" t="n">
        <v>534.83627446</v>
      </c>
      <c r="J25" s="20" t="n">
        <v>3.6445895</v>
      </c>
      <c r="K25" s="18" t="n">
        <v>561.62957122</v>
      </c>
      <c r="L25" s="20" t="n">
        <v>7.90157147</v>
      </c>
      <c r="M25" s="18" t="n">
        <v>392.05635972</v>
      </c>
      <c r="N25" s="20" t="n">
        <v>35.90323828</v>
      </c>
      <c r="O25" s="18" t="s">
        <v>182</v>
      </c>
      <c r="P25" s="20" t="s">
        <v>182</v>
      </c>
      <c r="Q25" s="18" t="s">
        <v>182</v>
      </c>
      <c r="R25" s="20" t="s">
        <v>182</v>
      </c>
      <c r="S25" s="18" t="s">
        <v>182</v>
      </c>
      <c r="T25" s="20" t="s">
        <v>182</v>
      </c>
      <c r="U25" s="18" t="n">
        <v>465.95783304</v>
      </c>
      <c r="V25" s="20" t="n">
        <v>20.91720027</v>
      </c>
    </row>
    <row r="26" spans="1:22">
      <c r="A26" s="15" t="s">
        <v>201</v>
      </c>
      <c r="B26" s="17" t="n">
        <v>4869</v>
      </c>
      <c r="C26" s="18">
        <f>(124.0/B26*100)</f>
        <v/>
      </c>
      <c r="D26" s="19" t="n">
        <v>4745</v>
      </c>
      <c r="E26" s="18" t="n">
        <v>458.99194491</v>
      </c>
      <c r="F26" s="20" t="n">
        <v>6.10631988</v>
      </c>
      <c r="G26" s="18" t="n">
        <v>473.77073763</v>
      </c>
      <c r="H26" s="20" t="n">
        <v>3.86143839</v>
      </c>
      <c r="I26" s="18" t="n">
        <v>486.71331391</v>
      </c>
      <c r="J26" s="20" t="n">
        <v>2.33851131</v>
      </c>
      <c r="K26" s="18" t="n">
        <v>503.31512222</v>
      </c>
      <c r="L26" s="20" t="n">
        <v>4.76066437</v>
      </c>
      <c r="M26" s="18" t="s">
        <v>182</v>
      </c>
      <c r="N26" s="20" t="s">
        <v>182</v>
      </c>
      <c r="O26" s="18" t="s">
        <v>182</v>
      </c>
      <c r="P26" s="20" t="s">
        <v>182</v>
      </c>
      <c r="Q26" s="18" t="s">
        <v>182</v>
      </c>
      <c r="R26" s="20" t="s">
        <v>182</v>
      </c>
      <c r="S26" s="18" t="s">
        <v>182</v>
      </c>
      <c r="T26" s="20" t="s">
        <v>182</v>
      </c>
      <c r="U26" s="18" t="n">
        <v>436.36751972</v>
      </c>
      <c r="V26" s="20" t="n">
        <v>9.25378173</v>
      </c>
    </row>
    <row r="27" spans="1:22">
      <c r="A27" s="15" t="s">
        <v>202</v>
      </c>
      <c r="B27" s="17" t="n">
        <v>5299</v>
      </c>
      <c r="C27" s="18">
        <f>(255.0/B27*100)</f>
        <v/>
      </c>
      <c r="D27" s="19" t="n">
        <v>5044</v>
      </c>
      <c r="E27" s="18" t="n">
        <v>454.62268596</v>
      </c>
      <c r="F27" s="20" t="n">
        <v>5.01681516</v>
      </c>
      <c r="G27" s="18" t="n">
        <v>472.14950122</v>
      </c>
      <c r="H27" s="20" t="n">
        <v>4.20605171</v>
      </c>
      <c r="I27" s="18" t="n">
        <v>496.29272134</v>
      </c>
      <c r="J27" s="20" t="n">
        <v>2.29711043</v>
      </c>
      <c r="K27" s="18" t="n">
        <v>511.68652647</v>
      </c>
      <c r="L27" s="20" t="n">
        <v>2.21039748</v>
      </c>
      <c r="M27" s="18" t="n">
        <v>433.74807221</v>
      </c>
      <c r="N27" s="20" t="n">
        <v>14.3856779</v>
      </c>
      <c r="O27" s="18" t="s">
        <v>182</v>
      </c>
      <c r="P27" s="20" t="s">
        <v>182</v>
      </c>
      <c r="Q27" s="18" t="s">
        <v>182</v>
      </c>
      <c r="R27" s="20" t="s">
        <v>182</v>
      </c>
      <c r="S27" s="18" t="s">
        <v>182</v>
      </c>
      <c r="T27" s="20" t="s">
        <v>182</v>
      </c>
      <c r="U27" s="18" t="n">
        <v>426.8495818</v>
      </c>
      <c r="V27" s="20" t="n">
        <v>4.22698691</v>
      </c>
    </row>
    <row r="28" spans="1:22">
      <c r="A28" s="15" t="s">
        <v>203</v>
      </c>
      <c r="B28" s="17" t="n">
        <v>7568</v>
      </c>
      <c r="C28" s="18">
        <f>(173.0/B28*100)</f>
        <v/>
      </c>
      <c r="D28" s="19" t="n">
        <v>7395</v>
      </c>
      <c r="E28" s="18" t="n">
        <v>387.59866915</v>
      </c>
      <c r="F28" s="20" t="n">
        <v>4.11609963</v>
      </c>
      <c r="G28" s="18" t="n">
        <v>402.40394187</v>
      </c>
      <c r="H28" s="20" t="n">
        <v>2.82465836</v>
      </c>
      <c r="I28" s="18" t="n">
        <v>417.2922317</v>
      </c>
      <c r="J28" s="20" t="n">
        <v>2.50537919</v>
      </c>
      <c r="K28" s="18" t="n">
        <v>430.60594475</v>
      </c>
      <c r="L28" s="20" t="n">
        <v>4.84791876</v>
      </c>
      <c r="M28" s="18" t="n">
        <v>331.61953229</v>
      </c>
      <c r="N28" s="20" t="n">
        <v>9.41278149</v>
      </c>
      <c r="O28" s="18" t="s">
        <v>182</v>
      </c>
      <c r="P28" s="20" t="s">
        <v>182</v>
      </c>
      <c r="Q28" s="18" t="s">
        <v>182</v>
      </c>
      <c r="R28" s="20" t="s">
        <v>182</v>
      </c>
      <c r="S28" s="18" t="s">
        <v>182</v>
      </c>
      <c r="T28" s="20" t="s">
        <v>182</v>
      </c>
      <c r="U28" s="18" t="n">
        <v>360.34564079</v>
      </c>
      <c r="V28" s="20" t="n">
        <v>7.95613483</v>
      </c>
    </row>
    <row r="29" spans="1:22">
      <c r="A29" s="15" t="s">
        <v>204</v>
      </c>
      <c r="B29" s="17" t="n">
        <v>5385</v>
      </c>
      <c r="C29" s="18">
        <f>(37.0/B29*100)</f>
        <v/>
      </c>
      <c r="D29" s="19" t="n">
        <v>5348</v>
      </c>
      <c r="E29" s="18" t="n">
        <v>474.1514628</v>
      </c>
      <c r="F29" s="20" t="n">
        <v>6.8416283</v>
      </c>
      <c r="G29" s="18" t="n">
        <v>497.07054481</v>
      </c>
      <c r="H29" s="20" t="n">
        <v>4.19672268</v>
      </c>
      <c r="I29" s="18" t="n">
        <v>525.25531044</v>
      </c>
      <c r="J29" s="20" t="n">
        <v>2.33295762</v>
      </c>
      <c r="K29" s="18" t="n">
        <v>526.79193938</v>
      </c>
      <c r="L29" s="20" t="n">
        <v>4.06951496</v>
      </c>
      <c r="M29" s="18" t="n">
        <v>388.67614524</v>
      </c>
      <c r="N29" s="20" t="n">
        <v>42.43001082</v>
      </c>
      <c r="O29" s="18" t="s">
        <v>182</v>
      </c>
      <c r="P29" s="20" t="s">
        <v>182</v>
      </c>
      <c r="Q29" s="18" t="n">
        <v>335.3902018</v>
      </c>
      <c r="R29" s="20" t="n">
        <v>12.1685767</v>
      </c>
      <c r="S29" s="18" t="s">
        <v>182</v>
      </c>
      <c r="T29" s="20" t="s">
        <v>182</v>
      </c>
      <c r="U29" s="18" t="n">
        <v>422.95794519</v>
      </c>
      <c r="V29" s="20" t="n">
        <v>12.23232378</v>
      </c>
    </row>
    <row r="30" spans="1:22">
      <c r="A30" s="15" t="s">
        <v>205</v>
      </c>
      <c r="B30" s="17" t="n">
        <v>4520</v>
      </c>
      <c r="C30" s="18">
        <f>(682.0/B30*100)</f>
        <v/>
      </c>
      <c r="D30" s="19" t="n">
        <v>3838</v>
      </c>
      <c r="E30" s="18" t="n">
        <v>468.85188774</v>
      </c>
      <c r="F30" s="20" t="n">
        <v>7.68095014</v>
      </c>
      <c r="G30" s="18" t="n">
        <v>487.04265415</v>
      </c>
      <c r="H30" s="20" t="n">
        <v>4.98330875</v>
      </c>
      <c r="I30" s="18" t="n">
        <v>503.46989007</v>
      </c>
      <c r="J30" s="20" t="n">
        <v>3.12383853</v>
      </c>
      <c r="K30" s="18" t="n">
        <v>520.22542132</v>
      </c>
      <c r="L30" s="20" t="n">
        <v>4.26500541</v>
      </c>
      <c r="M30" s="18" t="n">
        <v>416.62079913</v>
      </c>
      <c r="N30" s="20" t="n">
        <v>23.35845308</v>
      </c>
      <c r="O30" s="18" t="s">
        <v>182</v>
      </c>
      <c r="P30" s="20" t="s">
        <v>182</v>
      </c>
      <c r="Q30" s="18" t="s">
        <v>182</v>
      </c>
      <c r="R30" s="20" t="s">
        <v>182</v>
      </c>
      <c r="S30" s="18" t="s">
        <v>182</v>
      </c>
      <c r="T30" s="20" t="s">
        <v>182</v>
      </c>
      <c r="U30" s="18" t="n">
        <v>428.34619075</v>
      </c>
      <c r="V30" s="20" t="n">
        <v>6.4880801</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(20.0/B32*100)</f>
        <v/>
      </c>
      <c r="D32" s="19" t="n">
        <v>4458</v>
      </c>
      <c r="E32" s="18" t="n">
        <v>458.26505573</v>
      </c>
      <c r="F32" s="20" t="n">
        <v>7.27513568</v>
      </c>
      <c r="G32" s="18" t="n">
        <v>475.52667829</v>
      </c>
      <c r="H32" s="20" t="n">
        <v>4.98373659</v>
      </c>
      <c r="I32" s="18" t="n">
        <v>509.64891133</v>
      </c>
      <c r="J32" s="20" t="n">
        <v>2.56443207</v>
      </c>
      <c r="K32" s="18" t="n">
        <v>524.22376442</v>
      </c>
      <c r="L32" s="20" t="n">
        <v>3.81604802</v>
      </c>
      <c r="M32" s="18" t="n">
        <v>459.37468581</v>
      </c>
      <c r="N32" s="20" t="n">
        <v>28.13902873</v>
      </c>
      <c r="O32" s="18" t="s">
        <v>182</v>
      </c>
      <c r="P32" s="20" t="s">
        <v>182</v>
      </c>
      <c r="Q32" s="18" t="s">
        <v>182</v>
      </c>
      <c r="R32" s="20" t="s">
        <v>182</v>
      </c>
      <c r="S32" s="18" t="s">
        <v>182</v>
      </c>
      <c r="T32" s="20" t="s">
        <v>182</v>
      </c>
      <c r="U32" s="18" t="n">
        <v>422.06676341</v>
      </c>
      <c r="V32" s="20" t="n">
        <v>9.96460648</v>
      </c>
    </row>
    <row r="33" spans="1:22">
      <c r="A33" s="15" t="s">
        <v>208</v>
      </c>
      <c r="B33" s="17" t="n">
        <v>7325</v>
      </c>
      <c r="C33" s="18">
        <f>(274.0/B33*100)</f>
        <v/>
      </c>
      <c r="D33" s="19" t="n">
        <v>7051</v>
      </c>
      <c r="E33" s="18" t="n">
        <v>483.4529323</v>
      </c>
      <c r="F33" s="20" t="n">
        <v>5.86097768</v>
      </c>
      <c r="G33" s="18" t="n">
        <v>494.23072354</v>
      </c>
      <c r="H33" s="20" t="n">
        <v>3.43800343</v>
      </c>
      <c r="I33" s="18" t="n">
        <v>494.96888725</v>
      </c>
      <c r="J33" s="20" t="n">
        <v>3.05817154</v>
      </c>
      <c r="K33" s="18" t="n">
        <v>498.11845222</v>
      </c>
      <c r="L33" s="20" t="n">
        <v>4.87217399</v>
      </c>
      <c r="M33" s="18" t="n">
        <v>385.2957023</v>
      </c>
      <c r="N33" s="20" t="n">
        <v>29.52119482</v>
      </c>
      <c r="O33" s="18" t="s">
        <v>182</v>
      </c>
      <c r="P33" s="20" t="s">
        <v>182</v>
      </c>
      <c r="Q33" s="18" t="s">
        <v>182</v>
      </c>
      <c r="R33" s="20" t="s">
        <v>182</v>
      </c>
      <c r="S33" s="18" t="s">
        <v>182</v>
      </c>
      <c r="T33" s="20" t="s">
        <v>182</v>
      </c>
      <c r="U33" s="18" t="n">
        <v>434.39966747</v>
      </c>
      <c r="V33" s="20" t="n">
        <v>9.327325139999999</v>
      </c>
    </row>
    <row r="34" spans="1:22">
      <c r="A34" s="15" t="s">
        <v>209</v>
      </c>
      <c r="B34" s="17" t="n">
        <v>6350</v>
      </c>
      <c r="C34" s="18">
        <f>(117.0/B34*100)</f>
        <v/>
      </c>
      <c r="D34" s="19" t="n">
        <v>6233</v>
      </c>
      <c r="E34" s="18" t="n">
        <v>454.80212243</v>
      </c>
      <c r="F34" s="20" t="n">
        <v>4.84949721</v>
      </c>
      <c r="G34" s="18" t="n">
        <v>476.05122019</v>
      </c>
      <c r="H34" s="20" t="n">
        <v>3.95430721</v>
      </c>
      <c r="I34" s="18" t="n">
        <v>494.74886714</v>
      </c>
      <c r="J34" s="20" t="n">
        <v>2.95735601</v>
      </c>
      <c r="K34" s="18" t="n">
        <v>494.74383644</v>
      </c>
      <c r="L34" s="20" t="n">
        <v>4.38292023</v>
      </c>
      <c r="M34" s="18" t="n">
        <v>379.07328183</v>
      </c>
      <c r="N34" s="20" t="n">
        <v>14.0777645</v>
      </c>
      <c r="O34" s="18" t="s">
        <v>182</v>
      </c>
      <c r="P34" s="20" t="s">
        <v>182</v>
      </c>
      <c r="Q34" s="18" t="n">
        <v>336.51078337</v>
      </c>
      <c r="R34" s="20" t="n">
        <v>12.24828707</v>
      </c>
      <c r="S34" s="18" t="s">
        <v>182</v>
      </c>
      <c r="T34" s="20" t="s">
        <v>182</v>
      </c>
      <c r="U34" s="18" t="n">
        <v>396.4177072</v>
      </c>
      <c r="V34" s="20" t="n">
        <v>8.196309530000001</v>
      </c>
    </row>
    <row r="35" spans="1:22">
      <c r="A35" s="15" t="s">
        <v>210</v>
      </c>
      <c r="B35" s="17" t="n">
        <v>6406</v>
      </c>
      <c r="C35" s="18">
        <f>(105.0/B35*100)</f>
        <v/>
      </c>
      <c r="D35" s="19" t="n">
        <v>6301</v>
      </c>
      <c r="E35" s="18" t="n">
        <v>507.19775971</v>
      </c>
      <c r="F35" s="20" t="n">
        <v>6.70915418</v>
      </c>
      <c r="G35" s="18" t="n">
        <v>513.0060883800001</v>
      </c>
      <c r="H35" s="20" t="n">
        <v>3.34083436</v>
      </c>
      <c r="I35" s="18" t="n">
        <v>517.39927177</v>
      </c>
      <c r="J35" s="20" t="n">
        <v>2.05183062</v>
      </c>
      <c r="K35" s="18" t="n">
        <v>517.12231744</v>
      </c>
      <c r="L35" s="20" t="n">
        <v>3.79425812</v>
      </c>
      <c r="M35" s="18" t="n">
        <v>456.28947541</v>
      </c>
      <c r="N35" s="20" t="n">
        <v>18.93491365</v>
      </c>
      <c r="O35" s="18" t="s">
        <v>182</v>
      </c>
      <c r="P35" s="20" t="s">
        <v>182</v>
      </c>
      <c r="Q35" s="18" t="n">
        <v>349.78970242</v>
      </c>
      <c r="R35" s="20" t="n">
        <v>6.90672373</v>
      </c>
      <c r="S35" s="18" t="s">
        <v>182</v>
      </c>
      <c r="T35" s="20" t="s">
        <v>182</v>
      </c>
      <c r="U35" s="18" t="n">
        <v>448.39493724</v>
      </c>
      <c r="V35" s="20" t="n">
        <v>6.91505634</v>
      </c>
    </row>
    <row r="36" spans="1:22">
      <c r="A36" s="15" t="s">
        <v>211</v>
      </c>
      <c r="B36" s="17" t="n">
        <v>6736</v>
      </c>
      <c r="C36" s="18">
        <f>(109.0/B36*100)</f>
        <v/>
      </c>
      <c r="D36" s="19" t="n">
        <v>6627</v>
      </c>
      <c r="E36" s="18" t="n">
        <v>448.99737169</v>
      </c>
      <c r="F36" s="20" t="n">
        <v>5.75283387</v>
      </c>
      <c r="G36" s="18" t="n">
        <v>477.16095783</v>
      </c>
      <c r="H36" s="20" t="n">
        <v>3.75637985</v>
      </c>
      <c r="I36" s="18" t="n">
        <v>494.08041951</v>
      </c>
      <c r="J36" s="20" t="n">
        <v>2.32757232</v>
      </c>
      <c r="K36" s="18" t="n">
        <v>499.03031055</v>
      </c>
      <c r="L36" s="20" t="n">
        <v>3.39989399</v>
      </c>
      <c r="M36" s="18" t="n">
        <v>415.69116087</v>
      </c>
      <c r="N36" s="20" t="n">
        <v>19.29217902</v>
      </c>
      <c r="O36" s="18" t="s">
        <v>182</v>
      </c>
      <c r="P36" s="20" t="s">
        <v>182</v>
      </c>
      <c r="Q36" s="18" t="s">
        <v>182</v>
      </c>
      <c r="R36" s="20" t="s">
        <v>182</v>
      </c>
      <c r="S36" s="18" t="s">
        <v>182</v>
      </c>
      <c r="T36" s="20" t="s">
        <v>182</v>
      </c>
      <c r="U36" s="18" t="n">
        <v>428.58810876</v>
      </c>
      <c r="V36" s="20" t="n">
        <v>7.23682199</v>
      </c>
    </row>
    <row r="37" spans="1:22">
      <c r="A37" s="15" t="s">
        <v>212</v>
      </c>
      <c r="B37" s="17" t="n">
        <v>5458</v>
      </c>
      <c r="C37" s="18">
        <f>(382.0/B37*100)</f>
        <v/>
      </c>
      <c r="D37" s="19" t="n">
        <v>5076</v>
      </c>
      <c r="E37" s="18" t="n">
        <v>472.18218133</v>
      </c>
      <c r="F37" s="20" t="n">
        <v>6.82900807</v>
      </c>
      <c r="G37" s="18" t="n">
        <v>499.70422991</v>
      </c>
      <c r="H37" s="20" t="n">
        <v>4.5816867</v>
      </c>
      <c r="I37" s="18" t="n">
        <v>502.85040938</v>
      </c>
      <c r="J37" s="20" t="n">
        <v>3.48515311</v>
      </c>
      <c r="K37" s="18" t="n">
        <v>514.42076766</v>
      </c>
      <c r="L37" s="20" t="n">
        <v>4.12706299</v>
      </c>
      <c r="M37" s="18" t="n">
        <v>389.21190398</v>
      </c>
      <c r="N37" s="20" t="n">
        <v>22.35314496</v>
      </c>
      <c r="O37" s="18" t="s">
        <v>182</v>
      </c>
      <c r="P37" s="20" t="s">
        <v>182</v>
      </c>
      <c r="Q37" s="18" t="s">
        <v>182</v>
      </c>
      <c r="R37" s="20" t="s">
        <v>182</v>
      </c>
      <c r="S37" s="18" t="s">
        <v>182</v>
      </c>
      <c r="T37" s="20" t="s">
        <v>182</v>
      </c>
      <c r="U37" s="18" t="n">
        <v>431.38808297</v>
      </c>
      <c r="V37" s="20" t="n">
        <v>6.1940177</v>
      </c>
    </row>
    <row r="38" spans="1:22">
      <c r="A38" s="15" t="s">
        <v>213</v>
      </c>
      <c r="B38" s="17" t="n">
        <v>5860</v>
      </c>
      <c r="C38" s="18">
        <f>(83.0/B38*100)</f>
        <v/>
      </c>
      <c r="D38" s="19" t="n">
        <v>5777</v>
      </c>
      <c r="E38" s="18" t="n">
        <v>478.17897777</v>
      </c>
      <c r="F38" s="20" t="n">
        <v>9.304179789999999</v>
      </c>
      <c r="G38" s="18" t="n">
        <v>506.31446445</v>
      </c>
      <c r="H38" s="20" t="n">
        <v>5.74816823</v>
      </c>
      <c r="I38" s="18" t="n">
        <v>524.59697743</v>
      </c>
      <c r="J38" s="20" t="n">
        <v>2.99222162</v>
      </c>
      <c r="K38" s="18" t="n">
        <v>542.47809899</v>
      </c>
      <c r="L38" s="20" t="n">
        <v>3.96834654</v>
      </c>
      <c r="M38" s="18" t="n">
        <v>423.77334755</v>
      </c>
      <c r="N38" s="20" t="n">
        <v>19.6152984</v>
      </c>
      <c r="O38" s="18" t="s">
        <v>182</v>
      </c>
      <c r="P38" s="20" t="s">
        <v>182</v>
      </c>
      <c r="Q38" s="18" t="s">
        <v>182</v>
      </c>
      <c r="R38" s="20" t="s">
        <v>182</v>
      </c>
      <c r="S38" s="18" t="s">
        <v>182</v>
      </c>
      <c r="T38" s="20" t="s">
        <v>182</v>
      </c>
      <c r="U38" s="18" t="n">
        <v>468.05738658</v>
      </c>
      <c r="V38" s="20" t="n">
        <v>6.64129966</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(5704.0/B40*100)</f>
        <v/>
      </c>
      <c r="D40" s="19" t="n">
        <v>8453</v>
      </c>
      <c r="E40" s="18" t="n">
        <v>459.16891472</v>
      </c>
      <c r="F40" s="20" t="n">
        <v>8.57285929</v>
      </c>
      <c r="G40" s="18" t="n">
        <v>483.82842687</v>
      </c>
      <c r="H40" s="20" t="n">
        <v>4.78811007</v>
      </c>
      <c r="I40" s="18" t="n">
        <v>504.08895164</v>
      </c>
      <c r="J40" s="20" t="n">
        <v>3.40664998</v>
      </c>
      <c r="K40" s="18" t="n">
        <v>510.55089973</v>
      </c>
      <c r="L40" s="20" t="n">
        <v>4.28522153</v>
      </c>
      <c r="M40" s="18" t="n">
        <v>408.69474018</v>
      </c>
      <c r="N40" s="20" t="n">
        <v>29.40753755</v>
      </c>
      <c r="O40" s="18" t="s">
        <v>182</v>
      </c>
      <c r="P40" s="20" t="s">
        <v>182</v>
      </c>
      <c r="Q40" s="18" t="n">
        <v>491.16464222</v>
      </c>
      <c r="R40" s="20" t="n">
        <v>2.5540442</v>
      </c>
      <c r="S40" s="18" t="s">
        <v>182</v>
      </c>
      <c r="T40" s="20" t="s">
        <v>182</v>
      </c>
      <c r="U40" s="18" t="n">
        <v>415.60521048</v>
      </c>
      <c r="V40" s="20" t="n">
        <v>6.44335161</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(3063.0/B46*100)</f>
        <v/>
      </c>
      <c r="D46" s="19" t="n">
        <v>20078</v>
      </c>
      <c r="E46" s="18" t="n">
        <v>360.77295323</v>
      </c>
      <c r="F46" s="20" t="n">
        <v>5.7744535</v>
      </c>
      <c r="G46" s="18" t="n">
        <v>391.72258287</v>
      </c>
      <c r="H46" s="20" t="n">
        <v>3.86531047</v>
      </c>
      <c r="I46" s="18" t="n">
        <v>393.75476112</v>
      </c>
      <c r="J46" s="20" t="n">
        <v>3.66613051</v>
      </c>
      <c r="K46" s="18" t="n">
        <v>411.4959458</v>
      </c>
      <c r="L46" s="20" t="n">
        <v>5.04774579</v>
      </c>
      <c r="M46" s="18" t="n">
        <v>284.46388749</v>
      </c>
      <c r="N46" s="20" t="n">
        <v>12.06045404</v>
      </c>
      <c r="O46" s="18" t="s">
        <v>182</v>
      </c>
      <c r="P46" s="20" t="s">
        <v>182</v>
      </c>
      <c r="Q46" s="18" t="s">
        <v>182</v>
      </c>
      <c r="R46" s="20" t="s">
        <v>182</v>
      </c>
      <c r="S46" s="18" t="s">
        <v>182</v>
      </c>
      <c r="T46" s="20" t="s">
        <v>182</v>
      </c>
      <c r="U46" s="18" t="n">
        <v>361.66731439</v>
      </c>
      <c r="V46" s="20" t="n">
        <v>3.74151794</v>
      </c>
    </row>
    <row r="47" spans="1:22">
      <c r="A47" s="15" t="s">
        <v>222</v>
      </c>
      <c r="B47" s="17" t="n">
        <v>5928</v>
      </c>
      <c r="C47" s="18">
        <f>(293.0/B47*100)</f>
        <v/>
      </c>
      <c r="D47" s="19" t="n">
        <v>5635</v>
      </c>
      <c r="E47" s="18" t="n">
        <v>415.45147696</v>
      </c>
      <c r="F47" s="20" t="n">
        <v>6.4348388</v>
      </c>
      <c r="G47" s="18" t="n">
        <v>445.00370905</v>
      </c>
      <c r="H47" s="20" t="n">
        <v>4.81733113</v>
      </c>
      <c r="I47" s="18" t="n">
        <v>462.71317934</v>
      </c>
      <c r="J47" s="20" t="n">
        <v>3.73810598</v>
      </c>
      <c r="K47" s="18" t="n">
        <v>463.3428956</v>
      </c>
      <c r="L47" s="20" t="n">
        <v>6.43447541</v>
      </c>
      <c r="M47" s="18" t="n">
        <v>351.05817057</v>
      </c>
      <c r="N47" s="20" t="n">
        <v>12.61946813</v>
      </c>
      <c r="O47" s="18" t="s">
        <v>182</v>
      </c>
      <c r="P47" s="20" t="s">
        <v>182</v>
      </c>
      <c r="Q47" s="18" t="s">
        <v>182</v>
      </c>
      <c r="R47" s="20" t="s">
        <v>182</v>
      </c>
      <c r="S47" s="18" t="s">
        <v>182</v>
      </c>
      <c r="T47" s="20" t="s">
        <v>182</v>
      </c>
      <c r="U47" s="18" t="n">
        <v>389.55445599</v>
      </c>
      <c r="V47" s="20" t="n">
        <v>5.15610952</v>
      </c>
    </row>
    <row r="48" spans="1:22">
      <c r="A48" s="15" t="s">
        <v>223</v>
      </c>
      <c r="B48" s="17" t="n">
        <v>9841</v>
      </c>
      <c r="C48" s="18">
        <f>(19.0/B48*100)</f>
        <v/>
      </c>
      <c r="D48" s="19" t="n">
        <v>9822</v>
      </c>
      <c r="E48" s="18" t="n">
        <v>482.75115724</v>
      </c>
      <c r="F48" s="20" t="n">
        <v>10.19594932</v>
      </c>
      <c r="G48" s="18" t="n">
        <v>516.759417</v>
      </c>
      <c r="H48" s="20" t="n">
        <v>4.32730678</v>
      </c>
      <c r="I48" s="18" t="n">
        <v>541.76438747</v>
      </c>
      <c r="J48" s="20" t="n">
        <v>5.34991075</v>
      </c>
      <c r="K48" s="18" t="n">
        <v>574.82642178</v>
      </c>
      <c r="L48" s="20" t="n">
        <v>7.26043614</v>
      </c>
      <c r="M48" s="18" t="n">
        <v>379.37826934</v>
      </c>
      <c r="N48" s="20" t="n">
        <v>11.07715242</v>
      </c>
      <c r="O48" s="18" t="s">
        <v>182</v>
      </c>
      <c r="P48" s="20" t="s">
        <v>182</v>
      </c>
      <c r="Q48" s="18" t="s">
        <v>182</v>
      </c>
      <c r="R48" s="20" t="s">
        <v>182</v>
      </c>
      <c r="S48" s="18" t="s">
        <v>182</v>
      </c>
      <c r="T48" s="20" t="s">
        <v>182</v>
      </c>
      <c r="U48" s="18" t="n">
        <v>457.42555997</v>
      </c>
      <c r="V48" s="20" t="n">
        <v>24.18807121</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(1296.0/B50*100)</f>
        <v/>
      </c>
      <c r="D50" s="19" t="n">
        <v>10499</v>
      </c>
      <c r="E50" s="18" t="n">
        <v>369.13179296</v>
      </c>
      <c r="F50" s="20" t="n">
        <v>4.29291381</v>
      </c>
      <c r="G50" s="18" t="n">
        <v>391.66096554</v>
      </c>
      <c r="H50" s="20" t="n">
        <v>3.01760542</v>
      </c>
      <c r="I50" s="18" t="n">
        <v>400.91107555</v>
      </c>
      <c r="J50" s="20" t="n">
        <v>2.75845016</v>
      </c>
      <c r="K50" s="18" t="n">
        <v>415.65926019</v>
      </c>
      <c r="L50" s="20" t="n">
        <v>4.66719946</v>
      </c>
      <c r="M50" s="18" t="n">
        <v>309.38214635</v>
      </c>
      <c r="N50" s="20" t="n">
        <v>11.65830352</v>
      </c>
      <c r="O50" s="18" t="s">
        <v>182</v>
      </c>
      <c r="P50" s="20" t="s">
        <v>182</v>
      </c>
      <c r="Q50" s="18" t="s">
        <v>182</v>
      </c>
      <c r="R50" s="20" t="s">
        <v>182</v>
      </c>
      <c r="S50" s="18" t="s">
        <v>182</v>
      </c>
      <c r="T50" s="20" t="s">
        <v>182</v>
      </c>
      <c r="U50" s="18" t="n">
        <v>370.48886952</v>
      </c>
      <c r="V50" s="20" t="n">
        <v>7.24753179</v>
      </c>
    </row>
    <row r="51" spans="1:22">
      <c r="A51" s="15" t="s">
        <v>226</v>
      </c>
      <c r="B51" s="17" t="n">
        <v>6866</v>
      </c>
      <c r="C51" s="18">
        <f>(115.0/B51*100)</f>
        <v/>
      </c>
      <c r="D51" s="19" t="n">
        <v>6751</v>
      </c>
      <c r="E51" s="18" t="n">
        <v>386.40590982</v>
      </c>
      <c r="F51" s="20" t="n">
        <v>4.1744669</v>
      </c>
      <c r="G51" s="18" t="n">
        <v>396.66824325</v>
      </c>
      <c r="H51" s="20" t="n">
        <v>4.25228672</v>
      </c>
      <c r="I51" s="18" t="n">
        <v>410.71608242</v>
      </c>
      <c r="J51" s="20" t="n">
        <v>2.8717245</v>
      </c>
      <c r="K51" s="18" t="n">
        <v>422.68560797</v>
      </c>
      <c r="L51" s="20" t="n">
        <v>4.88740754</v>
      </c>
      <c r="M51" s="18" t="n">
        <v>338.45012167</v>
      </c>
      <c r="N51" s="20" t="n">
        <v>17.18682088</v>
      </c>
      <c r="O51" s="18" t="s">
        <v>182</v>
      </c>
      <c r="P51" s="20" t="s">
        <v>182</v>
      </c>
      <c r="Q51" s="18" t="n">
        <v>380.5422133</v>
      </c>
      <c r="R51" s="20" t="n">
        <v>4.31283207</v>
      </c>
      <c r="S51" s="18" t="s">
        <v>182</v>
      </c>
      <c r="T51" s="20" t="s">
        <v>182</v>
      </c>
      <c r="U51" s="18" t="n">
        <v>381.28651144</v>
      </c>
      <c r="V51" s="20" t="n">
        <v>4.9707429</v>
      </c>
    </row>
    <row r="52" spans="1:22">
      <c r="A52" s="15" t="s">
        <v>227</v>
      </c>
      <c r="B52" s="17" t="n">
        <v>5809</v>
      </c>
      <c r="C52" s="18">
        <f>(131.0/B52*100)</f>
        <v/>
      </c>
      <c r="D52" s="19" t="n">
        <v>5678</v>
      </c>
      <c r="E52" s="18" t="n">
        <v>427.83589232</v>
      </c>
      <c r="F52" s="20" t="n">
        <v>5.65728576</v>
      </c>
      <c r="G52" s="18" t="n">
        <v>444.35870741</v>
      </c>
      <c r="H52" s="20" t="n">
        <v>5.46360489</v>
      </c>
      <c r="I52" s="18" t="n">
        <v>469.38988131</v>
      </c>
      <c r="J52" s="20" t="n">
        <v>2.81292847</v>
      </c>
      <c r="K52" s="18" t="n">
        <v>487.35312076</v>
      </c>
      <c r="L52" s="20" t="n">
        <v>4.26047771</v>
      </c>
      <c r="M52" s="18" t="n">
        <v>376.4202098</v>
      </c>
      <c r="N52" s="20" t="n">
        <v>22.91895151</v>
      </c>
      <c r="O52" s="18" t="s">
        <v>182</v>
      </c>
      <c r="P52" s="20" t="s">
        <v>182</v>
      </c>
      <c r="Q52" s="18" t="s">
        <v>182</v>
      </c>
      <c r="R52" s="20" t="s">
        <v>182</v>
      </c>
      <c r="S52" s="18" t="s">
        <v>182</v>
      </c>
      <c r="T52" s="20" t="s">
        <v>182</v>
      </c>
      <c r="U52" s="18" t="n">
        <v>388.44728429</v>
      </c>
      <c r="V52" s="20" t="n">
        <v>7.30853978</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(560.0/B54*100)</f>
        <v/>
      </c>
      <c r="D54" s="19" t="n">
        <v>4180</v>
      </c>
      <c r="E54" s="18" t="n">
        <v>308.1291368</v>
      </c>
      <c r="F54" s="20" t="n">
        <v>5.16386365</v>
      </c>
      <c r="G54" s="18" t="n">
        <v>340.76727174</v>
      </c>
      <c r="H54" s="20" t="n">
        <v>5.22859659</v>
      </c>
      <c r="I54" s="18" t="n">
        <v>344.18790612</v>
      </c>
      <c r="J54" s="20" t="n">
        <v>4.06390163</v>
      </c>
      <c r="K54" s="18" t="n">
        <v>348.47018048</v>
      </c>
      <c r="L54" s="20" t="n">
        <v>4.40563966</v>
      </c>
      <c r="M54" s="18" t="n">
        <v>287.6604697</v>
      </c>
      <c r="N54" s="20" t="n">
        <v>9.120625710000001</v>
      </c>
      <c r="O54" s="18" t="s">
        <v>182</v>
      </c>
      <c r="P54" s="20" t="s">
        <v>182</v>
      </c>
      <c r="Q54" s="18" t="s">
        <v>182</v>
      </c>
      <c r="R54" s="20" t="s">
        <v>182</v>
      </c>
      <c r="S54" s="18" t="s">
        <v>182</v>
      </c>
      <c r="T54" s="20" t="s">
        <v>182</v>
      </c>
      <c r="U54" s="18" t="n">
        <v>297.23173902</v>
      </c>
      <c r="V54" s="20" t="n">
        <v>4.7126044</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507.66151419</v>
      </c>
      <c r="F56" s="20" t="n">
        <v>9.68129179</v>
      </c>
      <c r="G56" s="18" t="n">
        <v>515.4985414</v>
      </c>
      <c r="H56" s="20" t="n">
        <v>5.13460446</v>
      </c>
      <c r="I56" s="18" t="n">
        <v>553.32856336</v>
      </c>
      <c r="J56" s="20" t="n">
        <v>3.17953782</v>
      </c>
      <c r="K56" s="18" t="n">
        <v>555.88446373</v>
      </c>
      <c r="L56" s="20" t="n">
        <v>3.73502441</v>
      </c>
      <c r="M56" s="18" t="n">
        <v>469.66514609</v>
      </c>
      <c r="N56" s="20" t="n">
        <v>16.61451933</v>
      </c>
      <c r="O56" s="18" t="s">
        <v>182</v>
      </c>
      <c r="P56" s="20" t="s">
        <v>182</v>
      </c>
      <c r="Q56" s="18" t="s">
        <v>182</v>
      </c>
      <c r="R56" s="20" t="s">
        <v>182</v>
      </c>
      <c r="S56" s="18" t="s">
        <v>182</v>
      </c>
      <c r="T56" s="20" t="s">
        <v>182</v>
      </c>
      <c r="U56" s="18" t="n">
        <v>473.22776926</v>
      </c>
      <c r="V56" s="20" t="n">
        <v>19.14554038</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(287.0/B61*100)</f>
        <v/>
      </c>
      <c r="D61" s="19" t="n">
        <v>6238</v>
      </c>
      <c r="E61" s="18" t="n">
        <v>441.99516447</v>
      </c>
      <c r="F61" s="20" t="n">
        <v>5.09605608</v>
      </c>
      <c r="G61" s="18" t="n">
        <v>462.25485393</v>
      </c>
      <c r="H61" s="20" t="n">
        <v>3.84252901</v>
      </c>
      <c r="I61" s="18" t="n">
        <v>483.75065047</v>
      </c>
      <c r="J61" s="20" t="n">
        <v>2.47869436</v>
      </c>
      <c r="K61" s="18" t="n">
        <v>502.98695671</v>
      </c>
      <c r="L61" s="20" t="n">
        <v>4.01231866</v>
      </c>
      <c r="M61" s="18" t="n">
        <v>412.79041495</v>
      </c>
      <c r="N61" s="20" t="n">
        <v>15.55189954</v>
      </c>
      <c r="O61" s="18" t="s">
        <v>182</v>
      </c>
      <c r="P61" s="20" t="s">
        <v>182</v>
      </c>
      <c r="Q61" s="18" t="s">
        <v>182</v>
      </c>
      <c r="R61" s="20" t="s">
        <v>182</v>
      </c>
      <c r="S61" s="18" t="s">
        <v>182</v>
      </c>
      <c r="T61" s="20" t="s">
        <v>182</v>
      </c>
      <c r="U61" s="18" t="n">
        <v>417.29799337</v>
      </c>
      <c r="V61" s="20" t="n">
        <v>7.94612703</v>
      </c>
    </row>
    <row r="62" spans="1:22">
      <c r="A62" s="15" t="s">
        <v>237</v>
      </c>
      <c r="B62" s="17" t="n">
        <v>4476</v>
      </c>
      <c r="C62" s="18">
        <f>(5.0/B62*100)</f>
        <v/>
      </c>
      <c r="D62" s="19" t="n">
        <v>4471</v>
      </c>
      <c r="E62" s="18" t="n">
        <v>510.92452325</v>
      </c>
      <c r="F62" s="20" t="n">
        <v>8.578203350000001</v>
      </c>
      <c r="G62" s="18" t="n">
        <v>534.88435657</v>
      </c>
      <c r="H62" s="20" t="n">
        <v>3.27667021</v>
      </c>
      <c r="I62" s="18" t="n">
        <v>546.26867225</v>
      </c>
      <c r="J62" s="20" t="n">
        <v>1.50739593</v>
      </c>
      <c r="K62" s="18" t="n">
        <v>554.02956999</v>
      </c>
      <c r="L62" s="20" t="n">
        <v>3.50625624</v>
      </c>
      <c r="M62" s="18" t="n">
        <v>492.5715519</v>
      </c>
      <c r="N62" s="20" t="n">
        <v>17.55575261</v>
      </c>
      <c r="O62" s="18" t="s">
        <v>182</v>
      </c>
      <c r="P62" s="20" t="s">
        <v>182</v>
      </c>
      <c r="Q62" s="18" t="s">
        <v>182</v>
      </c>
      <c r="R62" s="20" t="s">
        <v>182</v>
      </c>
      <c r="S62" s="18" t="s">
        <v>182</v>
      </c>
      <c r="T62" s="20" t="s">
        <v>182</v>
      </c>
      <c r="U62" s="18" t="n">
        <v>492.16861842</v>
      </c>
      <c r="V62" s="20" t="n">
        <v>25.06611981</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(941.0/B67*100)</f>
        <v/>
      </c>
      <c r="D67" s="19" t="n">
        <v>6030</v>
      </c>
      <c r="E67" s="18" t="n">
        <v>358.32596602</v>
      </c>
      <c r="F67" s="20" t="n">
        <v>4.7658275</v>
      </c>
      <c r="G67" s="18" t="n">
        <v>383.40438226</v>
      </c>
      <c r="H67" s="20" t="n">
        <v>2.952141</v>
      </c>
      <c r="I67" s="18" t="n">
        <v>413.03424356</v>
      </c>
      <c r="J67" s="20" t="n">
        <v>3.39429909</v>
      </c>
      <c r="K67" s="18" t="n">
        <v>420.89760924</v>
      </c>
      <c r="L67" s="20" t="n">
        <v>5.81452753</v>
      </c>
      <c r="M67" s="18" t="n">
        <v>303.84785217</v>
      </c>
      <c r="N67" s="20" t="n">
        <v>8.663461910000001</v>
      </c>
      <c r="O67" s="18" t="s">
        <v>182</v>
      </c>
      <c r="P67" s="20" t="s">
        <v>182</v>
      </c>
      <c r="Q67" s="18" t="s">
        <v>182</v>
      </c>
      <c r="R67" s="20" t="s">
        <v>182</v>
      </c>
      <c r="S67" s="18" t="s">
        <v>182</v>
      </c>
      <c r="T67" s="20" t="s">
        <v>182</v>
      </c>
      <c r="U67" s="18" t="n">
        <v>339.70016725</v>
      </c>
      <c r="V67" s="20" t="n">
        <v>6.79894004</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478.8732428</v>
      </c>
      <c r="F70" s="20" t="n">
        <v>6.90481936</v>
      </c>
      <c r="G70" s="18" t="n">
        <v>490.30367039</v>
      </c>
      <c r="H70" s="20" t="n">
        <v>3.9149033</v>
      </c>
      <c r="I70" s="18" t="n">
        <v>502.75723871</v>
      </c>
      <c r="J70" s="20" t="n">
        <v>3.30691467</v>
      </c>
      <c r="K70" s="18" t="n">
        <v>507.27045418</v>
      </c>
      <c r="L70" s="20" t="n">
        <v>4.35700922</v>
      </c>
      <c r="M70" s="18" t="n">
        <v>454.95534387</v>
      </c>
      <c r="N70" s="20" t="n">
        <v>16.73197951</v>
      </c>
      <c r="O70" s="18" t="s">
        <v>182</v>
      </c>
      <c r="P70" s="20" t="s">
        <v>182</v>
      </c>
      <c r="Q70" s="18" t="s">
        <v>182</v>
      </c>
      <c r="R70" s="20" t="s">
        <v>182</v>
      </c>
      <c r="S70" s="18" t="s">
        <v>182</v>
      </c>
      <c r="T70" s="20" t="s">
        <v>182</v>
      </c>
      <c r="U70" s="18" t="n">
        <v>440.18223005</v>
      </c>
      <c r="V70" s="20" t="n">
        <v>8.646571440000001</v>
      </c>
    </row>
    <row r="71" spans="1:22">
      <c r="A71" s="15" t="s">
        <v>246</v>
      </c>
      <c r="B71" s="17" t="n">
        <v>6115</v>
      </c>
      <c r="C71" s="18">
        <f>(132.0/B71*100)</f>
        <v/>
      </c>
      <c r="D71" s="19" t="n">
        <v>5983</v>
      </c>
      <c r="E71" s="18" t="n">
        <v>535.78940868</v>
      </c>
      <c r="F71" s="20" t="n">
        <v>7.6132118</v>
      </c>
      <c r="G71" s="18" t="n">
        <v>550.6180383</v>
      </c>
      <c r="H71" s="20" t="n">
        <v>3.76082282</v>
      </c>
      <c r="I71" s="18" t="n">
        <v>565.117896</v>
      </c>
      <c r="J71" s="20" t="n">
        <v>1.87021946</v>
      </c>
      <c r="K71" s="18" t="n">
        <v>583.3734864100001</v>
      </c>
      <c r="L71" s="20" t="n">
        <v>3.80919601</v>
      </c>
      <c r="M71" s="18" t="n">
        <v>478.19921099</v>
      </c>
      <c r="N71" s="20" t="n">
        <v>17.49214051</v>
      </c>
      <c r="O71" s="18" t="s">
        <v>182</v>
      </c>
      <c r="P71" s="20" t="s">
        <v>182</v>
      </c>
      <c r="Q71" s="18" t="s">
        <v>182</v>
      </c>
      <c r="R71" s="20" t="s">
        <v>182</v>
      </c>
      <c r="S71" s="18" t="s">
        <v>182</v>
      </c>
      <c r="T71" s="20" t="s">
        <v>182</v>
      </c>
      <c r="U71" s="18" t="n">
        <v>521.1876043</v>
      </c>
      <c r="V71" s="20" t="n">
        <v>13.62913444</v>
      </c>
    </row>
    <row r="72" spans="1:22">
      <c r="A72" s="15" t="s">
        <v>247</v>
      </c>
      <c r="B72" s="17" t="n">
        <v>7708</v>
      </c>
      <c r="C72" s="18">
        <f>(9.0/B72*100)</f>
        <v/>
      </c>
      <c r="D72" s="19" t="n">
        <v>7699</v>
      </c>
      <c r="E72" s="18" t="n">
        <v>492.48127054</v>
      </c>
      <c r="F72" s="20" t="n">
        <v>7.09686826</v>
      </c>
      <c r="G72" s="18" t="n">
        <v>524.29516991</v>
      </c>
      <c r="H72" s="20" t="n">
        <v>3.9180026</v>
      </c>
      <c r="I72" s="18" t="n">
        <v>546.89583265</v>
      </c>
      <c r="J72" s="20" t="n">
        <v>2.91522177</v>
      </c>
      <c r="K72" s="18" t="n">
        <v>564.9211788600001</v>
      </c>
      <c r="L72" s="20" t="n">
        <v>5.44960063</v>
      </c>
      <c r="M72" s="18" t="n">
        <v>397.26229727</v>
      </c>
      <c r="N72" s="20" t="n">
        <v>19.0006931</v>
      </c>
      <c r="O72" s="18" t="s">
        <v>182</v>
      </c>
      <c r="P72" s="20" t="s">
        <v>182</v>
      </c>
      <c r="Q72" s="18" t="s">
        <v>182</v>
      </c>
      <c r="R72" s="20" t="s">
        <v>182</v>
      </c>
      <c r="S72" s="18" t="s">
        <v>182</v>
      </c>
      <c r="T72" s="20" t="s">
        <v>182</v>
      </c>
      <c r="U72" s="18" t="n">
        <v>413.81215972</v>
      </c>
      <c r="V72" s="20" t="n">
        <v>27.99820813</v>
      </c>
    </row>
    <row r="73" spans="1:22">
      <c r="A73" s="15" t="s">
        <v>248</v>
      </c>
      <c r="B73" s="17" t="n">
        <v>8249</v>
      </c>
      <c r="C73" s="18">
        <f>(274.0/B73*100)</f>
        <v/>
      </c>
      <c r="D73" s="19" t="n">
        <v>7975</v>
      </c>
      <c r="E73" s="18" t="n">
        <v>391.8271734</v>
      </c>
      <c r="F73" s="20" t="n">
        <v>5.84646141</v>
      </c>
      <c r="G73" s="18" t="n">
        <v>407.91022348</v>
      </c>
      <c r="H73" s="20" t="n">
        <v>3.73399945</v>
      </c>
      <c r="I73" s="18" t="n">
        <v>420.51037562</v>
      </c>
      <c r="J73" s="20" t="n">
        <v>3.24455645</v>
      </c>
      <c r="K73" s="18" t="n">
        <v>438.86805579</v>
      </c>
      <c r="L73" s="20" t="n">
        <v>7.10327551</v>
      </c>
      <c r="M73" s="18" t="n">
        <v>373.56292305</v>
      </c>
      <c r="N73" s="20" t="n">
        <v>8.33863586</v>
      </c>
      <c r="O73" s="18" t="s">
        <v>182</v>
      </c>
      <c r="P73" s="20" t="s">
        <v>182</v>
      </c>
      <c r="Q73" s="18" t="s">
        <v>182</v>
      </c>
      <c r="R73" s="20" t="s">
        <v>182</v>
      </c>
      <c r="S73" s="18" t="s">
        <v>182</v>
      </c>
      <c r="T73" s="20" t="s">
        <v>182</v>
      </c>
      <c r="U73" s="18" t="n">
        <v>364.31299731</v>
      </c>
      <c r="V73" s="20" t="n">
        <v>13.09230716</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(347.0/B77*100)</f>
        <v/>
      </c>
      <c r="D77" s="19" t="n">
        <v>5715</v>
      </c>
      <c r="E77" s="18" t="n">
        <v>397.00463808</v>
      </c>
      <c r="F77" s="20" t="n">
        <v>4.90300477</v>
      </c>
      <c r="G77" s="18" t="n">
        <v>420.74210242</v>
      </c>
      <c r="H77" s="20" t="n">
        <v>4.12877083</v>
      </c>
      <c r="I77" s="18" t="n">
        <v>442.91786309</v>
      </c>
      <c r="J77" s="20" t="n">
        <v>2.57965966</v>
      </c>
      <c r="K77" s="18" t="n">
        <v>443.35838863</v>
      </c>
      <c r="L77" s="20" t="n">
        <v>5.87825941</v>
      </c>
      <c r="M77" s="18" t="n">
        <v>351.09429102</v>
      </c>
      <c r="N77" s="20" t="n">
        <v>14.79109672</v>
      </c>
      <c r="O77" s="18" t="s">
        <v>182</v>
      </c>
      <c r="P77" s="20" t="s">
        <v>182</v>
      </c>
      <c r="Q77" s="18" t="s">
        <v>182</v>
      </c>
      <c r="R77" s="20" t="s">
        <v>182</v>
      </c>
      <c r="S77" s="18" t="s">
        <v>182</v>
      </c>
      <c r="T77" s="20" t="s">
        <v>182</v>
      </c>
      <c r="U77" s="18" t="n">
        <v>369.33139061</v>
      </c>
      <c r="V77" s="20" t="n">
        <v>3.88739272</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368</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(1737.0/B7*100)</f>
        <v/>
      </c>
      <c r="D7" s="19" t="n">
        <v>12793</v>
      </c>
      <c r="E7" s="18" t="n">
        <v>463.13718706</v>
      </c>
      <c r="F7" s="20" t="n">
        <v>5.72525583</v>
      </c>
      <c r="G7" s="18" t="n">
        <v>487.99898372</v>
      </c>
      <c r="H7" s="20" t="n">
        <v>3.83706654</v>
      </c>
      <c r="I7" s="18" t="n">
        <v>501.79386635</v>
      </c>
      <c r="J7" s="20" t="n">
        <v>2.3094273</v>
      </c>
      <c r="K7" s="18" t="n">
        <v>513.18629412</v>
      </c>
      <c r="L7" s="20" t="n">
        <v>3.56218795</v>
      </c>
      <c r="M7" s="18" t="n">
        <v>388.11866311</v>
      </c>
      <c r="N7" s="20" t="n">
        <v>15.08149247</v>
      </c>
      <c r="O7" s="18" t="s">
        <v>182</v>
      </c>
      <c r="P7" s="20" t="s">
        <v>182</v>
      </c>
      <c r="Q7" s="18" t="s">
        <v>182</v>
      </c>
      <c r="R7" s="20" t="s">
        <v>182</v>
      </c>
      <c r="S7" s="18" t="s">
        <v>182</v>
      </c>
      <c r="T7" s="20" t="s">
        <v>182</v>
      </c>
      <c r="U7" s="18" t="n">
        <v>463.32895362</v>
      </c>
      <c r="V7" s="20" t="n">
        <v>4.47227741</v>
      </c>
    </row>
    <row r="8" spans="1:22">
      <c r="A8" s="15" t="s">
        <v>183</v>
      </c>
      <c r="B8" s="17" t="n">
        <v>7007</v>
      </c>
      <c r="C8" s="18">
        <f>(279.0/B8*100)</f>
        <v/>
      </c>
      <c r="D8" s="19" t="n">
        <v>6728</v>
      </c>
      <c r="E8" s="18" t="n">
        <v>463.09927529</v>
      </c>
      <c r="F8" s="20" t="n">
        <v>6.37444923</v>
      </c>
      <c r="G8" s="18" t="n">
        <v>493.86344545</v>
      </c>
      <c r="H8" s="20" t="n">
        <v>4.07960523</v>
      </c>
      <c r="I8" s="18" t="n">
        <v>506.57851766</v>
      </c>
      <c r="J8" s="20" t="n">
        <v>3.3322258</v>
      </c>
      <c r="K8" s="18" t="n">
        <v>511.11327834</v>
      </c>
      <c r="L8" s="20" t="n">
        <v>3.78554655</v>
      </c>
      <c r="M8" s="18" t="n">
        <v>431.33135579</v>
      </c>
      <c r="N8" s="20" t="n">
        <v>28.63360248</v>
      </c>
      <c r="O8" s="18" t="s">
        <v>182</v>
      </c>
      <c r="P8" s="20" t="s">
        <v>182</v>
      </c>
      <c r="Q8" s="18" t="n">
        <v>301.63126691</v>
      </c>
      <c r="R8" s="20" t="n">
        <v>25.14921031</v>
      </c>
      <c r="S8" s="18" t="s">
        <v>182</v>
      </c>
      <c r="T8" s="20" t="s">
        <v>182</v>
      </c>
      <c r="U8" s="18" t="n">
        <v>434.85135819</v>
      </c>
      <c r="V8" s="20" t="n">
        <v>7.22779382</v>
      </c>
    </row>
    <row r="9" spans="1:22">
      <c r="A9" s="15" t="s">
        <v>184</v>
      </c>
      <c r="B9" s="17" t="n">
        <v>9651</v>
      </c>
      <c r="C9" s="18">
        <f>(683.0/B9*100)</f>
        <v/>
      </c>
      <c r="D9" s="19" t="n">
        <v>8968</v>
      </c>
      <c r="E9" s="18" t="n">
        <v>464.86596506</v>
      </c>
      <c r="F9" s="20" t="n">
        <v>5.98502652</v>
      </c>
      <c r="G9" s="18" t="n">
        <v>502.50905028</v>
      </c>
      <c r="H9" s="20" t="n">
        <v>4.72486127</v>
      </c>
      <c r="I9" s="18" t="n">
        <v>525.4155100200001</v>
      </c>
      <c r="J9" s="20" t="n">
        <v>2.63484133</v>
      </c>
      <c r="K9" s="18" t="n">
        <v>519.0693675799999</v>
      </c>
      <c r="L9" s="20" t="n">
        <v>3.06260367</v>
      </c>
      <c r="M9" s="18" t="n">
        <v>434.12804464</v>
      </c>
      <c r="N9" s="20" t="n">
        <v>42.04427122</v>
      </c>
      <c r="O9" s="18" t="s">
        <v>182</v>
      </c>
      <c r="P9" s="20" t="s">
        <v>182</v>
      </c>
      <c r="Q9" s="18" t="n">
        <v>357.98454354</v>
      </c>
      <c r="R9" s="20" t="n">
        <v>11.51846445</v>
      </c>
      <c r="S9" s="18" t="s">
        <v>182</v>
      </c>
      <c r="T9" s="20" t="s">
        <v>182</v>
      </c>
      <c r="U9" s="18" t="n">
        <v>438.10418116</v>
      </c>
      <c r="V9" s="20" t="n">
        <v>5.43434825</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(179.0/B11*100)</f>
        <v/>
      </c>
      <c r="D11" s="19" t="n">
        <v>6874</v>
      </c>
      <c r="E11" s="18" t="n">
        <v>394.92838423</v>
      </c>
      <c r="F11" s="20" t="n">
        <v>6.14578442</v>
      </c>
      <c r="G11" s="18" t="n">
        <v>393.37469461</v>
      </c>
      <c r="H11" s="20" t="n">
        <v>5.24575353</v>
      </c>
      <c r="I11" s="18" t="n">
        <v>428.61780604</v>
      </c>
      <c r="J11" s="20" t="n">
        <v>2.84799054</v>
      </c>
      <c r="K11" s="18" t="n">
        <v>442.64898842</v>
      </c>
      <c r="L11" s="20" t="n">
        <v>3.4926381</v>
      </c>
      <c r="M11" s="18" t="n">
        <v>327.62067624</v>
      </c>
      <c r="N11" s="20" t="n">
        <v>23.85874784</v>
      </c>
      <c r="O11" s="18" t="s">
        <v>182</v>
      </c>
      <c r="P11" s="20" t="s">
        <v>182</v>
      </c>
      <c r="Q11" s="18" t="s">
        <v>182</v>
      </c>
      <c r="R11" s="20" t="s">
        <v>182</v>
      </c>
      <c r="S11" s="18" t="s">
        <v>182</v>
      </c>
      <c r="T11" s="20" t="s">
        <v>182</v>
      </c>
      <c r="U11" s="18" t="n">
        <v>395.45339947</v>
      </c>
      <c r="V11" s="20" t="n">
        <v>5.82772805</v>
      </c>
    </row>
    <row r="12" spans="1:22">
      <c r="A12" s="15" t="s">
        <v>187</v>
      </c>
      <c r="B12" s="17" t="n">
        <v>6894</v>
      </c>
      <c r="C12" s="18">
        <f>(128.0/B12*100)</f>
        <v/>
      </c>
      <c r="D12" s="19" t="n">
        <v>6766</v>
      </c>
      <c r="E12" s="18" t="n">
        <v>457.79418965</v>
      </c>
      <c r="F12" s="20" t="n">
        <v>6.97992113</v>
      </c>
      <c r="G12" s="18" t="n">
        <v>485.62934801</v>
      </c>
      <c r="H12" s="20" t="n">
        <v>4.06386443</v>
      </c>
      <c r="I12" s="18" t="n">
        <v>502.16768372</v>
      </c>
      <c r="J12" s="20" t="n">
        <v>2.68959172</v>
      </c>
      <c r="K12" s="18" t="n">
        <v>514.73342113</v>
      </c>
      <c r="L12" s="20" t="n">
        <v>3.51715309</v>
      </c>
      <c r="M12" s="18" t="n">
        <v>428.30653466</v>
      </c>
      <c r="N12" s="20" t="n">
        <v>25.45177241</v>
      </c>
      <c r="O12" s="18" t="s">
        <v>182</v>
      </c>
      <c r="P12" s="20" t="s">
        <v>182</v>
      </c>
      <c r="Q12" s="18" t="n">
        <v>340.98506961</v>
      </c>
      <c r="R12" s="20" t="n">
        <v>12.52444664</v>
      </c>
      <c r="S12" s="18" t="s">
        <v>182</v>
      </c>
      <c r="T12" s="20" t="s">
        <v>182</v>
      </c>
      <c r="U12" s="18" t="n">
        <v>419.16255233</v>
      </c>
      <c r="V12" s="20" t="n">
        <v>6.56504801</v>
      </c>
    </row>
    <row r="13" spans="1:22">
      <c r="A13" s="15" t="s">
        <v>188</v>
      </c>
      <c r="B13" s="17" t="n">
        <v>7161</v>
      </c>
      <c r="C13" s="18">
        <f>(376.0/B13*100)</f>
        <v/>
      </c>
      <c r="D13" s="19" t="n">
        <v>6785</v>
      </c>
      <c r="E13" s="18" t="n">
        <v>488.70737957</v>
      </c>
      <c r="F13" s="20" t="n">
        <v>9.516247549999999</v>
      </c>
      <c r="G13" s="18" t="n">
        <v>496.89058799</v>
      </c>
      <c r="H13" s="20" t="n">
        <v>5.89884983</v>
      </c>
      <c r="I13" s="18" t="n">
        <v>519.54400542</v>
      </c>
      <c r="J13" s="20" t="n">
        <v>2.67306452</v>
      </c>
      <c r="K13" s="18" t="n">
        <v>528.75830192</v>
      </c>
      <c r="L13" s="20" t="n">
        <v>2.7969608</v>
      </c>
      <c r="M13" s="18" t="n">
        <v>403.46505939</v>
      </c>
      <c r="N13" s="20" t="n">
        <v>16.7949963</v>
      </c>
      <c r="O13" s="18" t="s">
        <v>182</v>
      </c>
      <c r="P13" s="20" t="s">
        <v>182</v>
      </c>
      <c r="Q13" s="18" t="n">
        <v>447.51533769</v>
      </c>
      <c r="R13" s="20" t="n">
        <v>5.97365007</v>
      </c>
      <c r="S13" s="18" t="s">
        <v>182</v>
      </c>
      <c r="T13" s="20" t="s">
        <v>182</v>
      </c>
      <c r="U13" s="18" t="n">
        <v>441.67872808</v>
      </c>
      <c r="V13" s="20" t="n">
        <v>5.78271848</v>
      </c>
    </row>
    <row r="14" spans="1:22">
      <c r="A14" s="15" t="s">
        <v>189</v>
      </c>
      <c r="B14" s="17" t="n">
        <v>5587</v>
      </c>
      <c r="C14" s="18">
        <f>(210.0/B14*100)</f>
        <v/>
      </c>
      <c r="D14" s="19" t="n">
        <v>5377</v>
      </c>
      <c r="E14" s="18" t="n">
        <v>483.55368695</v>
      </c>
      <c r="F14" s="20" t="n">
        <v>7.06019392</v>
      </c>
      <c r="G14" s="18" t="n">
        <v>502.6077436</v>
      </c>
      <c r="H14" s="20" t="n">
        <v>3.84613028</v>
      </c>
      <c r="I14" s="18" t="n">
        <v>523.76410304</v>
      </c>
      <c r="J14" s="20" t="n">
        <v>2.28187148</v>
      </c>
      <c r="K14" s="18" t="n">
        <v>533.4114048500001</v>
      </c>
      <c r="L14" s="20" t="n">
        <v>3.29291997</v>
      </c>
      <c r="M14" s="18" t="n">
        <v>422.7798821</v>
      </c>
      <c r="N14" s="20" t="n">
        <v>14.90176457</v>
      </c>
      <c r="O14" s="18" t="s">
        <v>182</v>
      </c>
      <c r="P14" s="20" t="s">
        <v>182</v>
      </c>
      <c r="Q14" s="18" t="s">
        <v>182</v>
      </c>
      <c r="R14" s="20" t="s">
        <v>182</v>
      </c>
      <c r="S14" s="18" t="s">
        <v>182</v>
      </c>
      <c r="T14" s="20" t="s">
        <v>182</v>
      </c>
      <c r="U14" s="18" t="n">
        <v>469.94821123</v>
      </c>
      <c r="V14" s="20" t="n">
        <v>9.278858270000001</v>
      </c>
    </row>
    <row r="15" spans="1:22">
      <c r="A15" s="15" t="s">
        <v>190</v>
      </c>
      <c r="B15" s="17" t="n">
        <v>5882</v>
      </c>
      <c r="C15" s="18">
        <f>(206.0/B15*100)</f>
        <v/>
      </c>
      <c r="D15" s="19" t="n">
        <v>5676</v>
      </c>
      <c r="E15" s="18" t="n">
        <v>468.26575313</v>
      </c>
      <c r="F15" s="20" t="n">
        <v>8.10382817</v>
      </c>
      <c r="G15" s="18" t="n">
        <v>495.55049252</v>
      </c>
      <c r="H15" s="20" t="n">
        <v>5.00287917</v>
      </c>
      <c r="I15" s="18" t="n">
        <v>518.29171998</v>
      </c>
      <c r="J15" s="20" t="n">
        <v>2.28037318</v>
      </c>
      <c r="K15" s="18" t="n">
        <v>523.7873145999999</v>
      </c>
      <c r="L15" s="20" t="n">
        <v>3.0059772</v>
      </c>
      <c r="M15" s="18" t="n">
        <v>390.64671061</v>
      </c>
      <c r="N15" s="20" t="n">
        <v>25.21597104</v>
      </c>
      <c r="O15" s="18" t="s">
        <v>182</v>
      </c>
      <c r="P15" s="20" t="s">
        <v>182</v>
      </c>
      <c r="Q15" s="18" t="n">
        <v>368.85220715</v>
      </c>
      <c r="R15" s="20" t="n">
        <v>14.5875493</v>
      </c>
      <c r="S15" s="18" t="s">
        <v>182</v>
      </c>
      <c r="T15" s="20" t="s">
        <v>182</v>
      </c>
      <c r="U15" s="18" t="n">
        <v>457.17345713</v>
      </c>
      <c r="V15" s="20" t="n">
        <v>8.190693209999999</v>
      </c>
    </row>
    <row r="16" spans="1:22">
      <c r="A16" s="15" t="s">
        <v>191</v>
      </c>
      <c r="B16" s="17" t="n">
        <v>6108</v>
      </c>
      <c r="C16" s="18">
        <f>(281.0/B16*100)</f>
        <v/>
      </c>
      <c r="D16" s="19" t="n">
        <v>5827</v>
      </c>
      <c r="E16" s="18" t="n">
        <v>442.1153765</v>
      </c>
      <c r="F16" s="20" t="n">
        <v>9.45240265</v>
      </c>
      <c r="G16" s="18" t="n">
        <v>472.51339759</v>
      </c>
      <c r="H16" s="20" t="n">
        <v>7.32119642</v>
      </c>
      <c r="I16" s="18" t="n">
        <v>510.19135405</v>
      </c>
      <c r="J16" s="20" t="n">
        <v>2.49632535</v>
      </c>
      <c r="K16" s="18" t="n">
        <v>506.56108403</v>
      </c>
      <c r="L16" s="20" t="n">
        <v>3.06342536</v>
      </c>
      <c r="M16" s="18" t="n">
        <v>357.17090442</v>
      </c>
      <c r="N16" s="20" t="n">
        <v>17.03892866</v>
      </c>
      <c r="O16" s="18" t="s">
        <v>182</v>
      </c>
      <c r="P16" s="20" t="s">
        <v>182</v>
      </c>
      <c r="Q16" s="18" t="s">
        <v>182</v>
      </c>
      <c r="R16" s="20" t="s">
        <v>182</v>
      </c>
      <c r="S16" s="18" t="s">
        <v>182</v>
      </c>
      <c r="T16" s="20" t="s">
        <v>182</v>
      </c>
      <c r="U16" s="18" t="n">
        <v>412.42377625</v>
      </c>
      <c r="V16" s="20" t="n">
        <v>6.1969379</v>
      </c>
    </row>
    <row r="17" spans="1:22">
      <c r="A17" s="15" t="s">
        <v>192</v>
      </c>
      <c r="B17" s="17" t="n">
        <v>6504</v>
      </c>
      <c r="C17" s="18">
        <f>(854.0/B17*100)</f>
        <v/>
      </c>
      <c r="D17" s="19" t="n">
        <v>5650</v>
      </c>
      <c r="E17" s="18" t="n">
        <v>484.30716716</v>
      </c>
      <c r="F17" s="20" t="n">
        <v>5.05699075</v>
      </c>
      <c r="G17" s="18" t="n">
        <v>499.6528561</v>
      </c>
      <c r="H17" s="20" t="n">
        <v>4.53853588</v>
      </c>
      <c r="I17" s="18" t="n">
        <v>516.75856284</v>
      </c>
      <c r="J17" s="20" t="n">
        <v>3.87688594</v>
      </c>
      <c r="K17" s="18" t="n">
        <v>530.0107958900001</v>
      </c>
      <c r="L17" s="20" t="n">
        <v>3.11320193</v>
      </c>
      <c r="M17" s="18" t="s">
        <v>182</v>
      </c>
      <c r="N17" s="20" t="s">
        <v>182</v>
      </c>
      <c r="O17" s="18" t="s">
        <v>182</v>
      </c>
      <c r="P17" s="20" t="s">
        <v>182</v>
      </c>
      <c r="Q17" s="18" t="n">
        <v>362.96139732</v>
      </c>
      <c r="R17" s="20" t="n">
        <v>12.64520278</v>
      </c>
      <c r="S17" s="18" t="s">
        <v>182</v>
      </c>
      <c r="T17" s="20" t="s">
        <v>182</v>
      </c>
      <c r="U17" s="18" t="n">
        <v>450.94346199</v>
      </c>
      <c r="V17" s="20" t="n">
        <v>7.48270033</v>
      </c>
    </row>
    <row r="18" spans="1:22">
      <c r="A18" s="15" t="s">
        <v>193</v>
      </c>
      <c r="B18" s="17" t="n">
        <v>5532</v>
      </c>
      <c r="C18" s="18">
        <f>(43.0/B18*100)</f>
        <v/>
      </c>
      <c r="D18" s="19" t="n">
        <v>5489</v>
      </c>
      <c r="E18" s="18" t="n">
        <v>422.14053529</v>
      </c>
      <c r="F18" s="20" t="n">
        <v>6.52991614</v>
      </c>
      <c r="G18" s="18" t="n">
        <v>447.80787406</v>
      </c>
      <c r="H18" s="20" t="n">
        <v>5.34067243</v>
      </c>
      <c r="I18" s="18" t="n">
        <v>464.59080509</v>
      </c>
      <c r="J18" s="20" t="n">
        <v>3.86775241</v>
      </c>
      <c r="K18" s="18" t="n">
        <v>465.25067188</v>
      </c>
      <c r="L18" s="20" t="n">
        <v>5.08764727</v>
      </c>
      <c r="M18" s="18" t="n">
        <v>358.73236946</v>
      </c>
      <c r="N18" s="20" t="n">
        <v>16.39771243</v>
      </c>
      <c r="O18" s="18" t="s">
        <v>182</v>
      </c>
      <c r="P18" s="20" t="s">
        <v>182</v>
      </c>
      <c r="Q18" s="18" t="s">
        <v>182</v>
      </c>
      <c r="R18" s="20" t="s">
        <v>182</v>
      </c>
      <c r="S18" s="18" t="s">
        <v>182</v>
      </c>
      <c r="T18" s="20" t="s">
        <v>182</v>
      </c>
      <c r="U18" s="18" t="n">
        <v>399.03395396</v>
      </c>
      <c r="V18" s="20" t="n">
        <v>7.91537302</v>
      </c>
    </row>
    <row r="19" spans="1:22">
      <c r="A19" s="15" t="s">
        <v>194</v>
      </c>
      <c r="B19" s="17" t="n">
        <v>5658</v>
      </c>
      <c r="C19" s="18">
        <f>(311.0/B19*100)</f>
        <v/>
      </c>
      <c r="D19" s="19" t="n">
        <v>5347</v>
      </c>
      <c r="E19" s="18" t="n">
        <v>440.22791416</v>
      </c>
      <c r="F19" s="20" t="n">
        <v>7.24606237</v>
      </c>
      <c r="G19" s="18" t="n">
        <v>462.01274374</v>
      </c>
      <c r="H19" s="20" t="n">
        <v>5.04351099</v>
      </c>
      <c r="I19" s="18" t="n">
        <v>488.25169909</v>
      </c>
      <c r="J19" s="20" t="n">
        <v>2.86090276</v>
      </c>
      <c r="K19" s="18" t="n">
        <v>490.35701399</v>
      </c>
      <c r="L19" s="20" t="n">
        <v>4.29592973</v>
      </c>
      <c r="M19" s="18" t="n">
        <v>385.76858232</v>
      </c>
      <c r="N19" s="20" t="n">
        <v>18.33358349</v>
      </c>
      <c r="O19" s="18" t="s">
        <v>182</v>
      </c>
      <c r="P19" s="20" t="s">
        <v>182</v>
      </c>
      <c r="Q19" s="18" t="s">
        <v>182</v>
      </c>
      <c r="R19" s="20" t="s">
        <v>182</v>
      </c>
      <c r="S19" s="18" t="s">
        <v>182</v>
      </c>
      <c r="T19" s="20" t="s">
        <v>182</v>
      </c>
      <c r="U19" s="18" t="n">
        <v>403.98502948</v>
      </c>
      <c r="V19" s="20" t="n">
        <v>7.56571318</v>
      </c>
    </row>
    <row r="20" spans="1:22">
      <c r="A20" s="15" t="s">
        <v>195</v>
      </c>
      <c r="B20" s="17" t="n">
        <v>3371</v>
      </c>
      <c r="C20" s="18">
        <f>(81.0/B20*100)</f>
        <v/>
      </c>
      <c r="D20" s="19" t="n">
        <v>3290</v>
      </c>
      <c r="E20" s="18" t="n">
        <v>466.02517779</v>
      </c>
      <c r="F20" s="20" t="n">
        <v>7.50226176</v>
      </c>
      <c r="G20" s="18" t="n">
        <v>481.51422359</v>
      </c>
      <c r="H20" s="20" t="n">
        <v>5.91416118</v>
      </c>
      <c r="I20" s="18" t="n">
        <v>495.27230412</v>
      </c>
      <c r="J20" s="20" t="n">
        <v>2.51792148</v>
      </c>
      <c r="K20" s="18" t="n">
        <v>499.71203561</v>
      </c>
      <c r="L20" s="20" t="n">
        <v>4.43778559</v>
      </c>
      <c r="M20" s="18" t="s">
        <v>182</v>
      </c>
      <c r="N20" s="20" t="s">
        <v>182</v>
      </c>
      <c r="O20" s="18" t="s">
        <v>182</v>
      </c>
      <c r="P20" s="20" t="s">
        <v>182</v>
      </c>
      <c r="Q20" s="18" t="s">
        <v>182</v>
      </c>
      <c r="R20" s="20" t="s">
        <v>182</v>
      </c>
      <c r="S20" s="18" t="s">
        <v>182</v>
      </c>
      <c r="T20" s="20" t="s">
        <v>182</v>
      </c>
      <c r="U20" s="18" t="n">
        <v>443.76310509</v>
      </c>
      <c r="V20" s="20" t="n">
        <v>7.01994665</v>
      </c>
    </row>
    <row r="21" spans="1:22">
      <c r="A21" s="15" t="s">
        <v>196</v>
      </c>
      <c r="B21" s="17" t="n">
        <v>5741</v>
      </c>
      <c r="C21" s="18">
        <f>(115.0/B21*100)</f>
        <v/>
      </c>
      <c r="D21" s="19" t="n">
        <v>5626</v>
      </c>
      <c r="E21" s="18" t="n">
        <v>456.8858132</v>
      </c>
      <c r="F21" s="20" t="n">
        <v>8.500605869999999</v>
      </c>
      <c r="G21" s="18" t="n">
        <v>483.66096544</v>
      </c>
      <c r="H21" s="20" t="n">
        <v>3.89893338</v>
      </c>
      <c r="I21" s="18" t="n">
        <v>507.20773679</v>
      </c>
      <c r="J21" s="20" t="n">
        <v>2.17610304</v>
      </c>
      <c r="K21" s="18" t="n">
        <v>516.75864207</v>
      </c>
      <c r="L21" s="20" t="n">
        <v>3.21730852</v>
      </c>
      <c r="M21" s="18" t="n">
        <v>424.8487347</v>
      </c>
      <c r="N21" s="20" t="n">
        <v>29.04056888</v>
      </c>
      <c r="O21" s="18" t="s">
        <v>182</v>
      </c>
      <c r="P21" s="20" t="s">
        <v>182</v>
      </c>
      <c r="Q21" s="18" t="s">
        <v>182</v>
      </c>
      <c r="R21" s="20" t="s">
        <v>182</v>
      </c>
      <c r="S21" s="18" t="s">
        <v>182</v>
      </c>
      <c r="T21" s="20" t="s">
        <v>182</v>
      </c>
      <c r="U21" s="18" t="n">
        <v>457.05584526</v>
      </c>
      <c r="V21" s="20" t="n">
        <v>7.89907695</v>
      </c>
    </row>
    <row r="22" spans="1:22">
      <c r="A22" s="15" t="s">
        <v>197</v>
      </c>
      <c r="B22" s="17" t="n">
        <v>6598</v>
      </c>
      <c r="C22" s="18">
        <f>(107.0/B22*100)</f>
        <v/>
      </c>
      <c r="D22" s="19" t="n">
        <v>6491</v>
      </c>
      <c r="E22" s="18" t="n">
        <v>439.15704715</v>
      </c>
      <c r="F22" s="20" t="n">
        <v>13.0200906</v>
      </c>
      <c r="G22" s="18" t="n">
        <v>443.78562941</v>
      </c>
      <c r="H22" s="20" t="n">
        <v>10.38950456</v>
      </c>
      <c r="I22" s="18" t="n">
        <v>484.92148239</v>
      </c>
      <c r="J22" s="20" t="n">
        <v>4.01742738</v>
      </c>
      <c r="K22" s="18" t="n">
        <v>498.35642306</v>
      </c>
      <c r="L22" s="20" t="n">
        <v>3.87975243</v>
      </c>
      <c r="M22" s="18" t="n">
        <v>353.48150344</v>
      </c>
      <c r="N22" s="20" t="n">
        <v>10.04320883</v>
      </c>
      <c r="O22" s="18" t="s">
        <v>182</v>
      </c>
      <c r="P22" s="20" t="s">
        <v>182</v>
      </c>
      <c r="Q22" s="18" t="n">
        <v>465.3184081</v>
      </c>
      <c r="R22" s="20" t="n">
        <v>9.52311205</v>
      </c>
      <c r="S22" s="18" t="s">
        <v>182</v>
      </c>
      <c r="T22" s="20" t="s">
        <v>182</v>
      </c>
      <c r="U22" s="18" t="n">
        <v>402.70164834</v>
      </c>
      <c r="V22" s="20" t="n">
        <v>7.7782609</v>
      </c>
    </row>
    <row r="23" spans="1:22">
      <c r="A23" s="15" t="s">
        <v>198</v>
      </c>
      <c r="B23" s="17" t="n">
        <v>11583</v>
      </c>
      <c r="C23" s="18">
        <f>(578.0/B23*100)</f>
        <v/>
      </c>
      <c r="D23" s="19" t="n">
        <v>11005</v>
      </c>
      <c r="E23" s="18" t="n">
        <v>458.43829978</v>
      </c>
      <c r="F23" s="20" t="n">
        <v>7.44907122</v>
      </c>
      <c r="G23" s="18" t="n">
        <v>482.52027355</v>
      </c>
      <c r="H23" s="20" t="n">
        <v>5.22310508</v>
      </c>
      <c r="I23" s="18" t="n">
        <v>498.76246105</v>
      </c>
      <c r="J23" s="20" t="n">
        <v>3.18675873</v>
      </c>
      <c r="K23" s="18" t="n">
        <v>500.80390564</v>
      </c>
      <c r="L23" s="20" t="n">
        <v>4.14151846</v>
      </c>
      <c r="M23" s="18" t="n">
        <v>458.71026959</v>
      </c>
      <c r="N23" s="20" t="n">
        <v>19.55759787</v>
      </c>
      <c r="O23" s="18" t="s">
        <v>182</v>
      </c>
      <c r="P23" s="20" t="s">
        <v>182</v>
      </c>
      <c r="Q23" s="18" t="s">
        <v>182</v>
      </c>
      <c r="R23" s="20" t="s">
        <v>182</v>
      </c>
      <c r="S23" s="18" t="s">
        <v>182</v>
      </c>
      <c r="T23" s="20" t="s">
        <v>182</v>
      </c>
      <c r="U23" s="18" t="n">
        <v>440.45613214</v>
      </c>
      <c r="V23" s="20" t="n">
        <v>6.97894385</v>
      </c>
    </row>
    <row r="24" spans="1:22">
      <c r="A24" s="15" t="s">
        <v>199</v>
      </c>
      <c r="B24" s="17" t="n">
        <v>6647</v>
      </c>
      <c r="C24" s="18">
        <f>(32.0/B24*100)</f>
        <v/>
      </c>
      <c r="D24" s="19" t="n">
        <v>6615</v>
      </c>
      <c r="E24" s="18" t="n">
        <v>502.79818072</v>
      </c>
      <c r="F24" s="20" t="n">
        <v>5.63772491</v>
      </c>
      <c r="G24" s="18" t="n">
        <v>523.64505529</v>
      </c>
      <c r="H24" s="20" t="n">
        <v>5.34319519</v>
      </c>
      <c r="I24" s="18" t="n">
        <v>543.29603831</v>
      </c>
      <c r="J24" s="20" t="n">
        <v>3.06764444</v>
      </c>
      <c r="K24" s="18" t="n">
        <v>539.9832863300001</v>
      </c>
      <c r="L24" s="20" t="n">
        <v>3.88024666</v>
      </c>
      <c r="M24" s="18" t="n">
        <v>437.355754</v>
      </c>
      <c r="N24" s="20" t="n">
        <v>17.09724105</v>
      </c>
      <c r="O24" s="18" t="s">
        <v>182</v>
      </c>
      <c r="P24" s="20" t="s">
        <v>182</v>
      </c>
      <c r="Q24" s="18" t="s">
        <v>182</v>
      </c>
      <c r="R24" s="20" t="s">
        <v>182</v>
      </c>
      <c r="S24" s="18" t="s">
        <v>182</v>
      </c>
      <c r="T24" s="20" t="s">
        <v>182</v>
      </c>
      <c r="U24" s="18" t="n">
        <v>459.29782387</v>
      </c>
      <c r="V24" s="20" t="n">
        <v>12.19516059</v>
      </c>
    </row>
    <row r="25" spans="1:22">
      <c r="A25" s="15" t="s">
        <v>200</v>
      </c>
      <c r="B25" s="17" t="n">
        <v>5581</v>
      </c>
      <c r="C25" s="18">
        <f>(28.0/B25*100)</f>
        <v/>
      </c>
      <c r="D25" s="19" t="n">
        <v>5553</v>
      </c>
      <c r="E25" s="18" t="n">
        <v>473.44393216</v>
      </c>
      <c r="F25" s="20" t="n">
        <v>6.51788301</v>
      </c>
      <c r="G25" s="18" t="n">
        <v>475.70359178</v>
      </c>
      <c r="H25" s="20" t="n">
        <v>4.82028594</v>
      </c>
      <c r="I25" s="18" t="n">
        <v>533.59847366</v>
      </c>
      <c r="J25" s="20" t="n">
        <v>3.58899932</v>
      </c>
      <c r="K25" s="18" t="n">
        <v>563.65375018</v>
      </c>
      <c r="L25" s="20" t="n">
        <v>5.22513646</v>
      </c>
      <c r="M25" s="18" t="n">
        <v>392.05635972</v>
      </c>
      <c r="N25" s="20" t="n">
        <v>35.90323828</v>
      </c>
      <c r="O25" s="18" t="s">
        <v>182</v>
      </c>
      <c r="P25" s="20" t="s">
        <v>182</v>
      </c>
      <c r="Q25" s="18" t="s">
        <v>182</v>
      </c>
      <c r="R25" s="20" t="s">
        <v>182</v>
      </c>
      <c r="S25" s="18" t="s">
        <v>182</v>
      </c>
      <c r="T25" s="20" t="s">
        <v>182</v>
      </c>
      <c r="U25" s="18" t="n">
        <v>439.86901488</v>
      </c>
      <c r="V25" s="20" t="n">
        <v>24.08501652</v>
      </c>
    </row>
    <row r="26" spans="1:22">
      <c r="A26" s="15" t="s">
        <v>201</v>
      </c>
      <c r="B26" s="17" t="n">
        <v>4869</v>
      </c>
      <c r="C26" s="18">
        <f>(124.0/B26*100)</f>
        <v/>
      </c>
      <c r="D26" s="19" t="n">
        <v>4745</v>
      </c>
      <c r="E26" s="18" t="n">
        <v>451.92973561</v>
      </c>
      <c r="F26" s="20" t="n">
        <v>7.22611854</v>
      </c>
      <c r="G26" s="18" t="n">
        <v>452.74133417</v>
      </c>
      <c r="H26" s="20" t="n">
        <v>5.12013608</v>
      </c>
      <c r="I26" s="18" t="n">
        <v>484.72906345</v>
      </c>
      <c r="J26" s="20" t="n">
        <v>2.23385214</v>
      </c>
      <c r="K26" s="18" t="n">
        <v>506.71290968</v>
      </c>
      <c r="L26" s="20" t="n">
        <v>3.66225746</v>
      </c>
      <c r="M26" s="18" t="s">
        <v>182</v>
      </c>
      <c r="N26" s="20" t="s">
        <v>182</v>
      </c>
      <c r="O26" s="18" t="s">
        <v>182</v>
      </c>
      <c r="P26" s="20" t="s">
        <v>182</v>
      </c>
      <c r="Q26" s="18" t="s">
        <v>182</v>
      </c>
      <c r="R26" s="20" t="s">
        <v>182</v>
      </c>
      <c r="S26" s="18" t="s">
        <v>182</v>
      </c>
      <c r="T26" s="20" t="s">
        <v>182</v>
      </c>
      <c r="U26" s="18" t="n">
        <v>440.5609504</v>
      </c>
      <c r="V26" s="20" t="n">
        <v>8.68159444</v>
      </c>
    </row>
    <row r="27" spans="1:22">
      <c r="A27" s="15" t="s">
        <v>202</v>
      </c>
      <c r="B27" s="17" t="n">
        <v>5299</v>
      </c>
      <c r="C27" s="18">
        <f>(255.0/B27*100)</f>
        <v/>
      </c>
      <c r="D27" s="19" t="n">
        <v>5044</v>
      </c>
      <c r="E27" s="18" t="n">
        <v>457.35230188</v>
      </c>
      <c r="F27" s="20" t="n">
        <v>5.08190862</v>
      </c>
      <c r="G27" s="18" t="n">
        <v>482.84557287</v>
      </c>
      <c r="H27" s="20" t="n">
        <v>4.02370271</v>
      </c>
      <c r="I27" s="18" t="n">
        <v>498.03384472</v>
      </c>
      <c r="J27" s="20" t="n">
        <v>2.15382836</v>
      </c>
      <c r="K27" s="18" t="n">
        <v>507.65140741</v>
      </c>
      <c r="L27" s="20" t="n">
        <v>2.56751799</v>
      </c>
      <c r="M27" s="18" t="n">
        <v>433.74807221</v>
      </c>
      <c r="N27" s="20" t="n">
        <v>14.3856779</v>
      </c>
      <c r="O27" s="18" t="s">
        <v>182</v>
      </c>
      <c r="P27" s="20" t="s">
        <v>182</v>
      </c>
      <c r="Q27" s="18" t="s">
        <v>182</v>
      </c>
      <c r="R27" s="20" t="s">
        <v>182</v>
      </c>
      <c r="S27" s="18" t="s">
        <v>182</v>
      </c>
      <c r="T27" s="20" t="s">
        <v>182</v>
      </c>
      <c r="U27" s="18" t="n">
        <v>427.83959987</v>
      </c>
      <c r="V27" s="20" t="n">
        <v>4.23307338</v>
      </c>
    </row>
    <row r="28" spans="1:22">
      <c r="A28" s="15" t="s">
        <v>203</v>
      </c>
      <c r="B28" s="17" t="n">
        <v>7568</v>
      </c>
      <c r="C28" s="18">
        <f>(173.0/B28*100)</f>
        <v/>
      </c>
      <c r="D28" s="19" t="n">
        <v>7395</v>
      </c>
      <c r="E28" s="18" t="n">
        <v>383.32696715</v>
      </c>
      <c r="F28" s="20" t="n">
        <v>3.8192335</v>
      </c>
      <c r="G28" s="18" t="n">
        <v>400.13940982</v>
      </c>
      <c r="H28" s="20" t="n">
        <v>3.24253534</v>
      </c>
      <c r="I28" s="18" t="n">
        <v>415.30951565</v>
      </c>
      <c r="J28" s="20" t="n">
        <v>2.54051014</v>
      </c>
      <c r="K28" s="18" t="n">
        <v>430.09699003</v>
      </c>
      <c r="L28" s="20" t="n">
        <v>3.88500706</v>
      </c>
      <c r="M28" s="18" t="n">
        <v>331.61953229</v>
      </c>
      <c r="N28" s="20" t="n">
        <v>9.41278149</v>
      </c>
      <c r="O28" s="18" t="s">
        <v>182</v>
      </c>
      <c r="P28" s="20" t="s">
        <v>182</v>
      </c>
      <c r="Q28" s="18" t="s">
        <v>182</v>
      </c>
      <c r="R28" s="20" t="s">
        <v>182</v>
      </c>
      <c r="S28" s="18" t="s">
        <v>182</v>
      </c>
      <c r="T28" s="20" t="s">
        <v>182</v>
      </c>
      <c r="U28" s="18" t="n">
        <v>365.98801076</v>
      </c>
      <c r="V28" s="20" t="n">
        <v>7.4218517</v>
      </c>
    </row>
    <row r="29" spans="1:22">
      <c r="A29" s="15" t="s">
        <v>204</v>
      </c>
      <c r="B29" s="17" t="n">
        <v>5385</v>
      </c>
      <c r="C29" s="18">
        <f>(37.0/B29*100)</f>
        <v/>
      </c>
      <c r="D29" s="19" t="n">
        <v>5348</v>
      </c>
      <c r="E29" s="18" t="n">
        <v>461.86616429</v>
      </c>
      <c r="F29" s="20" t="n">
        <v>8.32546666</v>
      </c>
      <c r="G29" s="18" t="n">
        <v>498.92442944</v>
      </c>
      <c r="H29" s="20" t="n">
        <v>4.1608218</v>
      </c>
      <c r="I29" s="18" t="n">
        <v>522.9042276500001</v>
      </c>
      <c r="J29" s="20" t="n">
        <v>2.5435132</v>
      </c>
      <c r="K29" s="18" t="n">
        <v>529.57153403</v>
      </c>
      <c r="L29" s="20" t="n">
        <v>3.47602561</v>
      </c>
      <c r="M29" s="18" t="n">
        <v>388.67614524</v>
      </c>
      <c r="N29" s="20" t="n">
        <v>42.43001082</v>
      </c>
      <c r="O29" s="18" t="s">
        <v>182</v>
      </c>
      <c r="P29" s="20" t="s">
        <v>182</v>
      </c>
      <c r="Q29" s="18" t="n">
        <v>335.3902018</v>
      </c>
      <c r="R29" s="20" t="n">
        <v>12.1685767</v>
      </c>
      <c r="S29" s="18" t="s">
        <v>182</v>
      </c>
      <c r="T29" s="20" t="s">
        <v>182</v>
      </c>
      <c r="U29" s="18" t="n">
        <v>420.94367621</v>
      </c>
      <c r="V29" s="20" t="n">
        <v>12.0444123</v>
      </c>
    </row>
    <row r="30" spans="1:22">
      <c r="A30" s="15" t="s">
        <v>205</v>
      </c>
      <c r="B30" s="17" t="n">
        <v>4520</v>
      </c>
      <c r="C30" s="18">
        <f>(682.0/B30*100)</f>
        <v/>
      </c>
      <c r="D30" s="19" t="n">
        <v>3838</v>
      </c>
      <c r="E30" s="18" t="n">
        <v>465.41308101</v>
      </c>
      <c r="F30" s="20" t="n">
        <v>10.06204414</v>
      </c>
      <c r="G30" s="18" t="n">
        <v>484.33987215</v>
      </c>
      <c r="H30" s="20" t="n">
        <v>5.04082805</v>
      </c>
      <c r="I30" s="18" t="n">
        <v>500.56523253</v>
      </c>
      <c r="J30" s="20" t="n">
        <v>3.20541875</v>
      </c>
      <c r="K30" s="18" t="n">
        <v>520.39581899</v>
      </c>
      <c r="L30" s="20" t="n">
        <v>3.77746934</v>
      </c>
      <c r="M30" s="18" t="n">
        <v>416.62079913</v>
      </c>
      <c r="N30" s="20" t="n">
        <v>23.35845308</v>
      </c>
      <c r="O30" s="18" t="s">
        <v>182</v>
      </c>
      <c r="P30" s="20" t="s">
        <v>182</v>
      </c>
      <c r="Q30" s="18" t="s">
        <v>182</v>
      </c>
      <c r="R30" s="20" t="s">
        <v>182</v>
      </c>
      <c r="S30" s="18" t="s">
        <v>182</v>
      </c>
      <c r="T30" s="20" t="s">
        <v>182</v>
      </c>
      <c r="U30" s="18" t="n">
        <v>432.43759595</v>
      </c>
      <c r="V30" s="20" t="n">
        <v>6.19778888</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(20.0/B32*100)</f>
        <v/>
      </c>
      <c r="D32" s="19" t="n">
        <v>4458</v>
      </c>
      <c r="E32" s="18" t="n">
        <v>472.83689188</v>
      </c>
      <c r="F32" s="20" t="n">
        <v>7.25706729</v>
      </c>
      <c r="G32" s="18" t="n">
        <v>486.59791041</v>
      </c>
      <c r="H32" s="20" t="n">
        <v>4.07761843</v>
      </c>
      <c r="I32" s="18" t="n">
        <v>509.07794698</v>
      </c>
      <c r="J32" s="20" t="n">
        <v>2.65227076</v>
      </c>
      <c r="K32" s="18" t="n">
        <v>521.30336483</v>
      </c>
      <c r="L32" s="20" t="n">
        <v>3.46421948</v>
      </c>
      <c r="M32" s="18" t="n">
        <v>459.37468581</v>
      </c>
      <c r="N32" s="20" t="n">
        <v>28.13902873</v>
      </c>
      <c r="O32" s="18" t="s">
        <v>182</v>
      </c>
      <c r="P32" s="20" t="s">
        <v>182</v>
      </c>
      <c r="Q32" s="18" t="s">
        <v>182</v>
      </c>
      <c r="R32" s="20" t="s">
        <v>182</v>
      </c>
      <c r="S32" s="18" t="s">
        <v>182</v>
      </c>
      <c r="T32" s="20" t="s">
        <v>182</v>
      </c>
      <c r="U32" s="18" t="n">
        <v>420.77635324</v>
      </c>
      <c r="V32" s="20" t="n">
        <v>9.965930180000001</v>
      </c>
    </row>
    <row r="33" spans="1:22">
      <c r="A33" s="15" t="s">
        <v>208</v>
      </c>
      <c r="B33" s="17" t="n">
        <v>7325</v>
      </c>
      <c r="C33" s="18">
        <f>(274.0/B33*100)</f>
        <v/>
      </c>
      <c r="D33" s="19" t="n">
        <v>7051</v>
      </c>
      <c r="E33" s="18" t="n">
        <v>460.00147434</v>
      </c>
      <c r="F33" s="20" t="n">
        <v>7.59017251</v>
      </c>
      <c r="G33" s="18" t="n">
        <v>472.43283623</v>
      </c>
      <c r="H33" s="20" t="n">
        <v>4.7787144</v>
      </c>
      <c r="I33" s="18" t="n">
        <v>495.765229</v>
      </c>
      <c r="J33" s="20" t="n">
        <v>3.13811267</v>
      </c>
      <c r="K33" s="18" t="n">
        <v>504.82101171</v>
      </c>
      <c r="L33" s="20" t="n">
        <v>3.73662838</v>
      </c>
      <c r="M33" s="18" t="n">
        <v>385.2957023</v>
      </c>
      <c r="N33" s="20" t="n">
        <v>29.52119482</v>
      </c>
      <c r="O33" s="18" t="s">
        <v>182</v>
      </c>
      <c r="P33" s="20" t="s">
        <v>182</v>
      </c>
      <c r="Q33" s="18" t="s">
        <v>182</v>
      </c>
      <c r="R33" s="20" t="s">
        <v>182</v>
      </c>
      <c r="S33" s="18" t="s">
        <v>182</v>
      </c>
      <c r="T33" s="20" t="s">
        <v>182</v>
      </c>
      <c r="U33" s="18" t="n">
        <v>434.18578602</v>
      </c>
      <c r="V33" s="20" t="n">
        <v>9.41368402</v>
      </c>
    </row>
    <row r="34" spans="1:22">
      <c r="A34" s="15" t="s">
        <v>209</v>
      </c>
      <c r="B34" s="17" t="n">
        <v>6350</v>
      </c>
      <c r="C34" s="18">
        <f>(117.0/B34*100)</f>
        <v/>
      </c>
      <c r="D34" s="19" t="n">
        <v>6233</v>
      </c>
      <c r="E34" s="18" t="n">
        <v>440.98930938</v>
      </c>
      <c r="F34" s="20" t="n">
        <v>5.47095208</v>
      </c>
      <c r="G34" s="18" t="n">
        <v>467.10053592</v>
      </c>
      <c r="H34" s="20" t="n">
        <v>4.09195741</v>
      </c>
      <c r="I34" s="18" t="n">
        <v>492.10441012</v>
      </c>
      <c r="J34" s="20" t="n">
        <v>2.67004351</v>
      </c>
      <c r="K34" s="18" t="n">
        <v>497.61200243</v>
      </c>
      <c r="L34" s="20" t="n">
        <v>4.00807232</v>
      </c>
      <c r="M34" s="18" t="n">
        <v>379.07328183</v>
      </c>
      <c r="N34" s="20" t="n">
        <v>14.0777645</v>
      </c>
      <c r="O34" s="18" t="s">
        <v>182</v>
      </c>
      <c r="P34" s="20" t="s">
        <v>182</v>
      </c>
      <c r="Q34" s="18" t="n">
        <v>336.51078337</v>
      </c>
      <c r="R34" s="20" t="n">
        <v>12.24828707</v>
      </c>
      <c r="S34" s="18" t="s">
        <v>182</v>
      </c>
      <c r="T34" s="20" t="s">
        <v>182</v>
      </c>
      <c r="U34" s="18" t="n">
        <v>395.15468316</v>
      </c>
      <c r="V34" s="20" t="n">
        <v>8.20955964</v>
      </c>
    </row>
    <row r="35" spans="1:22">
      <c r="A35" s="15" t="s">
        <v>210</v>
      </c>
      <c r="B35" s="17" t="n">
        <v>6406</v>
      </c>
      <c r="C35" s="18">
        <f>(105.0/B35*100)</f>
        <v/>
      </c>
      <c r="D35" s="19" t="n">
        <v>6301</v>
      </c>
      <c r="E35" s="18" t="n">
        <v>501.19413981</v>
      </c>
      <c r="F35" s="20" t="n">
        <v>8.143226029999999</v>
      </c>
      <c r="G35" s="18" t="n">
        <v>491.32422152</v>
      </c>
      <c r="H35" s="20" t="n">
        <v>4.69408614</v>
      </c>
      <c r="I35" s="18" t="n">
        <v>517.18652818</v>
      </c>
      <c r="J35" s="20" t="n">
        <v>2.02909265</v>
      </c>
      <c r="K35" s="18" t="n">
        <v>522.88198083</v>
      </c>
      <c r="L35" s="20" t="n">
        <v>2.73376168</v>
      </c>
      <c r="M35" s="18" t="n">
        <v>456.28947541</v>
      </c>
      <c r="N35" s="20" t="n">
        <v>18.93491365</v>
      </c>
      <c r="O35" s="18" t="s">
        <v>182</v>
      </c>
      <c r="P35" s="20" t="s">
        <v>182</v>
      </c>
      <c r="Q35" s="18" t="n">
        <v>349.78970242</v>
      </c>
      <c r="R35" s="20" t="n">
        <v>6.90672373</v>
      </c>
      <c r="S35" s="18" t="s">
        <v>182</v>
      </c>
      <c r="T35" s="20" t="s">
        <v>182</v>
      </c>
      <c r="U35" s="18" t="n">
        <v>450.80537079</v>
      </c>
      <c r="V35" s="20" t="n">
        <v>6.91505633</v>
      </c>
    </row>
    <row r="36" spans="1:22">
      <c r="A36" s="15" t="s">
        <v>211</v>
      </c>
      <c r="B36" s="17" t="n">
        <v>6736</v>
      </c>
      <c r="C36" s="18">
        <f>(109.0/B36*100)</f>
        <v/>
      </c>
      <c r="D36" s="19" t="n">
        <v>6627</v>
      </c>
      <c r="E36" s="18" t="n">
        <v>443.16946952</v>
      </c>
      <c r="F36" s="20" t="n">
        <v>7.4492055</v>
      </c>
      <c r="G36" s="18" t="n">
        <v>475.30989076</v>
      </c>
      <c r="H36" s="20" t="n">
        <v>5.17680658</v>
      </c>
      <c r="I36" s="18" t="n">
        <v>491.48637344</v>
      </c>
      <c r="J36" s="20" t="n">
        <v>2.28426251</v>
      </c>
      <c r="K36" s="18" t="n">
        <v>496.47437203</v>
      </c>
      <c r="L36" s="20" t="n">
        <v>2.86367782</v>
      </c>
      <c r="M36" s="18" t="n">
        <v>415.69116087</v>
      </c>
      <c r="N36" s="20" t="n">
        <v>19.29217902</v>
      </c>
      <c r="O36" s="18" t="s">
        <v>182</v>
      </c>
      <c r="P36" s="20" t="s">
        <v>182</v>
      </c>
      <c r="Q36" s="18" t="s">
        <v>182</v>
      </c>
      <c r="R36" s="20" t="s">
        <v>182</v>
      </c>
      <c r="S36" s="18" t="s">
        <v>182</v>
      </c>
      <c r="T36" s="20" t="s">
        <v>182</v>
      </c>
      <c r="U36" s="18" t="n">
        <v>429.39487492</v>
      </c>
      <c r="V36" s="20" t="n">
        <v>6.76149578</v>
      </c>
    </row>
    <row r="37" spans="1:22">
      <c r="A37" s="15" t="s">
        <v>212</v>
      </c>
      <c r="B37" s="17" t="n">
        <v>5458</v>
      </c>
      <c r="C37" s="18">
        <f>(382.0/B37*100)</f>
        <v/>
      </c>
      <c r="D37" s="19" t="n">
        <v>5076</v>
      </c>
      <c r="E37" s="18" t="n">
        <v>484.96814412</v>
      </c>
      <c r="F37" s="20" t="n">
        <v>6.33464825</v>
      </c>
      <c r="G37" s="18" t="n">
        <v>509.10941813</v>
      </c>
      <c r="H37" s="20" t="n">
        <v>4.37259081</v>
      </c>
      <c r="I37" s="18" t="n">
        <v>501.48853639</v>
      </c>
      <c r="J37" s="20" t="n">
        <v>3.6135201</v>
      </c>
      <c r="K37" s="18" t="n">
        <v>507.89874891</v>
      </c>
      <c r="L37" s="20" t="n">
        <v>4.00172803</v>
      </c>
      <c r="M37" s="18" t="n">
        <v>389.21190398</v>
      </c>
      <c r="N37" s="20" t="n">
        <v>22.35314496</v>
      </c>
      <c r="O37" s="18" t="s">
        <v>182</v>
      </c>
      <c r="P37" s="20" t="s">
        <v>182</v>
      </c>
      <c r="Q37" s="18" t="s">
        <v>182</v>
      </c>
      <c r="R37" s="20" t="s">
        <v>182</v>
      </c>
      <c r="S37" s="18" t="s">
        <v>182</v>
      </c>
      <c r="T37" s="20" t="s">
        <v>182</v>
      </c>
      <c r="U37" s="18" t="n">
        <v>433.32280732</v>
      </c>
      <c r="V37" s="20" t="n">
        <v>6.12946013</v>
      </c>
    </row>
    <row r="38" spans="1:22">
      <c r="A38" s="15" t="s">
        <v>213</v>
      </c>
      <c r="B38" s="17" t="n">
        <v>5860</v>
      </c>
      <c r="C38" s="18">
        <f>(83.0/B38*100)</f>
        <v/>
      </c>
      <c r="D38" s="19" t="n">
        <v>5777</v>
      </c>
      <c r="E38" s="18" t="n">
        <v>493.23567344</v>
      </c>
      <c r="F38" s="20" t="n">
        <v>8.125281279999999</v>
      </c>
      <c r="G38" s="18" t="n">
        <v>513.25795873</v>
      </c>
      <c r="H38" s="20" t="n">
        <v>5.75011164</v>
      </c>
      <c r="I38" s="18" t="n">
        <v>529.84402327</v>
      </c>
      <c r="J38" s="20" t="n">
        <v>3.03005108</v>
      </c>
      <c r="K38" s="18" t="n">
        <v>535.93162923</v>
      </c>
      <c r="L38" s="20" t="n">
        <v>4.06430739</v>
      </c>
      <c r="M38" s="18" t="n">
        <v>423.77334755</v>
      </c>
      <c r="N38" s="20" t="n">
        <v>19.6152984</v>
      </c>
      <c r="O38" s="18" t="s">
        <v>182</v>
      </c>
      <c r="P38" s="20" t="s">
        <v>182</v>
      </c>
      <c r="Q38" s="18" t="s">
        <v>182</v>
      </c>
      <c r="R38" s="20" t="s">
        <v>182</v>
      </c>
      <c r="S38" s="18" t="s">
        <v>182</v>
      </c>
      <c r="T38" s="20" t="s">
        <v>182</v>
      </c>
      <c r="U38" s="18" t="n">
        <v>468.12117083</v>
      </c>
      <c r="V38" s="20" t="n">
        <v>6.58609622</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(5704.0/B40*100)</f>
        <v/>
      </c>
      <c r="D40" s="19" t="n">
        <v>8453</v>
      </c>
      <c r="E40" s="18" t="n">
        <v>443.7449952</v>
      </c>
      <c r="F40" s="20" t="n">
        <v>9.676837320000001</v>
      </c>
      <c r="G40" s="18" t="n">
        <v>488.92435318</v>
      </c>
      <c r="H40" s="20" t="n">
        <v>5.73480709</v>
      </c>
      <c r="I40" s="18" t="n">
        <v>501.09091266</v>
      </c>
      <c r="J40" s="20" t="n">
        <v>3.42059107</v>
      </c>
      <c r="K40" s="18" t="n">
        <v>511.75757032</v>
      </c>
      <c r="L40" s="20" t="n">
        <v>3.91492788</v>
      </c>
      <c r="M40" s="18" t="n">
        <v>408.69474018</v>
      </c>
      <c r="N40" s="20" t="n">
        <v>29.40753755</v>
      </c>
      <c r="O40" s="18" t="s">
        <v>182</v>
      </c>
      <c r="P40" s="20" t="s">
        <v>182</v>
      </c>
      <c r="Q40" s="18" t="n">
        <v>491.16464222</v>
      </c>
      <c r="R40" s="20" t="n">
        <v>2.5540442</v>
      </c>
      <c r="S40" s="18" t="s">
        <v>182</v>
      </c>
      <c r="T40" s="20" t="s">
        <v>182</v>
      </c>
      <c r="U40" s="18" t="n">
        <v>415.7454209</v>
      </c>
      <c r="V40" s="20" t="n">
        <v>6.11600576</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(3063.0/B46*100)</f>
        <v/>
      </c>
      <c r="D46" s="19" t="n">
        <v>20078</v>
      </c>
      <c r="E46" s="18" t="n">
        <v>345.06852366</v>
      </c>
      <c r="F46" s="20" t="n">
        <v>6.61213973</v>
      </c>
      <c r="G46" s="18" t="n">
        <v>376.15564387</v>
      </c>
      <c r="H46" s="20" t="n">
        <v>5.22011471</v>
      </c>
      <c r="I46" s="18" t="n">
        <v>393.00554447</v>
      </c>
      <c r="J46" s="20" t="n">
        <v>3.60859579</v>
      </c>
      <c r="K46" s="18" t="n">
        <v>412.32197327</v>
      </c>
      <c r="L46" s="20" t="n">
        <v>4.62825171</v>
      </c>
      <c r="M46" s="18" t="n">
        <v>284.46388749</v>
      </c>
      <c r="N46" s="20" t="n">
        <v>12.06045404</v>
      </c>
      <c r="O46" s="18" t="s">
        <v>182</v>
      </c>
      <c r="P46" s="20" t="s">
        <v>182</v>
      </c>
      <c r="Q46" s="18" t="s">
        <v>182</v>
      </c>
      <c r="R46" s="20" t="s">
        <v>182</v>
      </c>
      <c r="S46" s="18" t="s">
        <v>182</v>
      </c>
      <c r="T46" s="20" t="s">
        <v>182</v>
      </c>
      <c r="U46" s="18" t="n">
        <v>361.94486699</v>
      </c>
      <c r="V46" s="20" t="n">
        <v>3.77767495</v>
      </c>
    </row>
    <row r="47" spans="1:22">
      <c r="A47" s="15" t="s">
        <v>222</v>
      </c>
      <c r="B47" s="17" t="n">
        <v>5928</v>
      </c>
      <c r="C47" s="18">
        <f>(293.0/B47*100)</f>
        <v/>
      </c>
      <c r="D47" s="19" t="n">
        <v>5635</v>
      </c>
      <c r="E47" s="18" t="n">
        <v>393.19881485</v>
      </c>
      <c r="F47" s="20" t="n">
        <v>6.63383624</v>
      </c>
      <c r="G47" s="18" t="n">
        <v>426.314018</v>
      </c>
      <c r="H47" s="20" t="n">
        <v>6.65852513</v>
      </c>
      <c r="I47" s="18" t="n">
        <v>462.01528858</v>
      </c>
      <c r="J47" s="20" t="n">
        <v>3.65612192</v>
      </c>
      <c r="K47" s="18" t="n">
        <v>466.90714489</v>
      </c>
      <c r="L47" s="20" t="n">
        <v>5.58279391</v>
      </c>
      <c r="M47" s="18" t="n">
        <v>351.05817057</v>
      </c>
      <c r="N47" s="20" t="n">
        <v>12.61946813</v>
      </c>
      <c r="O47" s="18" t="s">
        <v>182</v>
      </c>
      <c r="P47" s="20" t="s">
        <v>182</v>
      </c>
      <c r="Q47" s="18" t="s">
        <v>182</v>
      </c>
      <c r="R47" s="20" t="s">
        <v>182</v>
      </c>
      <c r="S47" s="18" t="s">
        <v>182</v>
      </c>
      <c r="T47" s="20" t="s">
        <v>182</v>
      </c>
      <c r="U47" s="18" t="n">
        <v>389.20359789</v>
      </c>
      <c r="V47" s="20" t="n">
        <v>5.24010308</v>
      </c>
    </row>
    <row r="48" spans="1:22">
      <c r="A48" s="15" t="s">
        <v>223</v>
      </c>
      <c r="B48" s="17" t="n">
        <v>9841</v>
      </c>
      <c r="C48" s="18">
        <f>(19.0/B48*100)</f>
        <v/>
      </c>
      <c r="D48" s="19" t="n">
        <v>9822</v>
      </c>
      <c r="E48" s="18" t="n">
        <v>471.30668678</v>
      </c>
      <c r="F48" s="20" t="n">
        <v>9.89593427</v>
      </c>
      <c r="G48" s="18" t="n">
        <v>490.66125961</v>
      </c>
      <c r="H48" s="20" t="n">
        <v>5.76326664</v>
      </c>
      <c r="I48" s="18" t="n">
        <v>535.798757</v>
      </c>
      <c r="J48" s="20" t="n">
        <v>4.97268361</v>
      </c>
      <c r="K48" s="18" t="n">
        <v>572.85778508</v>
      </c>
      <c r="L48" s="20" t="n">
        <v>6.04888375</v>
      </c>
      <c r="M48" s="18" t="n">
        <v>379.37826934</v>
      </c>
      <c r="N48" s="20" t="n">
        <v>11.07715242</v>
      </c>
      <c r="O48" s="18" t="s">
        <v>182</v>
      </c>
      <c r="P48" s="20" t="s">
        <v>182</v>
      </c>
      <c r="Q48" s="18" t="s">
        <v>182</v>
      </c>
      <c r="R48" s="20" t="s">
        <v>182</v>
      </c>
      <c r="S48" s="18" t="s">
        <v>182</v>
      </c>
      <c r="T48" s="20" t="s">
        <v>182</v>
      </c>
      <c r="U48" s="18" t="n">
        <v>461.94781564</v>
      </c>
      <c r="V48" s="20" t="n">
        <v>24.34337775</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(1296.0/B50*100)</f>
        <v/>
      </c>
      <c r="D50" s="19" t="n">
        <v>10499</v>
      </c>
      <c r="E50" s="18" t="n">
        <v>361.23258985</v>
      </c>
      <c r="F50" s="20" t="n">
        <v>4.45197391</v>
      </c>
      <c r="G50" s="18" t="n">
        <v>378.59904955</v>
      </c>
      <c r="H50" s="20" t="n">
        <v>3.27097707</v>
      </c>
      <c r="I50" s="18" t="n">
        <v>400.63454858</v>
      </c>
      <c r="J50" s="20" t="n">
        <v>2.58040637</v>
      </c>
      <c r="K50" s="18" t="n">
        <v>417.46354544</v>
      </c>
      <c r="L50" s="20" t="n">
        <v>3.67586869</v>
      </c>
      <c r="M50" s="18" t="n">
        <v>309.38214635</v>
      </c>
      <c r="N50" s="20" t="n">
        <v>11.65830352</v>
      </c>
      <c r="O50" s="18" t="s">
        <v>182</v>
      </c>
      <c r="P50" s="20" t="s">
        <v>182</v>
      </c>
      <c r="Q50" s="18" t="s">
        <v>182</v>
      </c>
      <c r="R50" s="20" t="s">
        <v>182</v>
      </c>
      <c r="S50" s="18" t="s">
        <v>182</v>
      </c>
      <c r="T50" s="20" t="s">
        <v>182</v>
      </c>
      <c r="U50" s="18" t="n">
        <v>369.57733736</v>
      </c>
      <c r="V50" s="20" t="n">
        <v>7.25748649</v>
      </c>
    </row>
    <row r="51" spans="1:22">
      <c r="A51" s="15" t="s">
        <v>226</v>
      </c>
      <c r="B51" s="17" t="n">
        <v>6866</v>
      </c>
      <c r="C51" s="18">
        <f>(115.0/B51*100)</f>
        <v/>
      </c>
      <c r="D51" s="19" t="n">
        <v>6751</v>
      </c>
      <c r="E51" s="18" t="n">
        <v>373.63445361</v>
      </c>
      <c r="F51" s="20" t="n">
        <v>5.56284857</v>
      </c>
      <c r="G51" s="18" t="n">
        <v>392.21692651</v>
      </c>
      <c r="H51" s="20" t="n">
        <v>5.38128506</v>
      </c>
      <c r="I51" s="18" t="n">
        <v>406.57906198</v>
      </c>
      <c r="J51" s="20" t="n">
        <v>2.78374957</v>
      </c>
      <c r="K51" s="18" t="n">
        <v>420.7562694</v>
      </c>
      <c r="L51" s="20" t="n">
        <v>4.008112</v>
      </c>
      <c r="M51" s="18" t="n">
        <v>338.45012167</v>
      </c>
      <c r="N51" s="20" t="n">
        <v>17.18682088</v>
      </c>
      <c r="O51" s="18" t="s">
        <v>182</v>
      </c>
      <c r="P51" s="20" t="s">
        <v>182</v>
      </c>
      <c r="Q51" s="18" t="n">
        <v>380.5422133</v>
      </c>
      <c r="R51" s="20" t="n">
        <v>4.31283207</v>
      </c>
      <c r="S51" s="18" t="s">
        <v>182</v>
      </c>
      <c r="T51" s="20" t="s">
        <v>182</v>
      </c>
      <c r="U51" s="18" t="n">
        <v>381.80275662</v>
      </c>
      <c r="V51" s="20" t="n">
        <v>4.77535291</v>
      </c>
    </row>
    <row r="52" spans="1:22">
      <c r="A52" s="15" t="s">
        <v>227</v>
      </c>
      <c r="B52" s="17" t="n">
        <v>5809</v>
      </c>
      <c r="C52" s="18">
        <f>(131.0/B52*100)</f>
        <v/>
      </c>
      <c r="D52" s="19" t="n">
        <v>5678</v>
      </c>
      <c r="E52" s="18" t="n">
        <v>419.78694377</v>
      </c>
      <c r="F52" s="20" t="n">
        <v>6.15655384</v>
      </c>
      <c r="G52" s="18" t="n">
        <v>454.73077509</v>
      </c>
      <c r="H52" s="20" t="n">
        <v>5.59130839</v>
      </c>
      <c r="I52" s="18" t="n">
        <v>466.65762914</v>
      </c>
      <c r="J52" s="20" t="n">
        <v>2.89323634</v>
      </c>
      <c r="K52" s="18" t="n">
        <v>483.75653851</v>
      </c>
      <c r="L52" s="20" t="n">
        <v>3.95767963</v>
      </c>
      <c r="M52" s="18" t="n">
        <v>376.4202098</v>
      </c>
      <c r="N52" s="20" t="n">
        <v>22.91895151</v>
      </c>
      <c r="O52" s="18" t="s">
        <v>182</v>
      </c>
      <c r="P52" s="20" t="s">
        <v>182</v>
      </c>
      <c r="Q52" s="18" t="s">
        <v>182</v>
      </c>
      <c r="R52" s="20" t="s">
        <v>182</v>
      </c>
      <c r="S52" s="18" t="s">
        <v>182</v>
      </c>
      <c r="T52" s="20" t="s">
        <v>182</v>
      </c>
      <c r="U52" s="18" t="n">
        <v>384.65873858</v>
      </c>
      <c r="V52" s="20" t="n">
        <v>7.87794498</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(560.0/B54*100)</f>
        <v/>
      </c>
      <c r="D54" s="19" t="n">
        <v>4180</v>
      </c>
      <c r="E54" s="18" t="n">
        <v>303.29313856</v>
      </c>
      <c r="F54" s="20" t="n">
        <v>5.80535511</v>
      </c>
      <c r="G54" s="18" t="n">
        <v>330.85458271</v>
      </c>
      <c r="H54" s="20" t="n">
        <v>5.77236075</v>
      </c>
      <c r="I54" s="18" t="n">
        <v>340.78716146</v>
      </c>
      <c r="J54" s="20" t="n">
        <v>3.59563829</v>
      </c>
      <c r="K54" s="18" t="n">
        <v>352.35125799</v>
      </c>
      <c r="L54" s="20" t="n">
        <v>4.14606618</v>
      </c>
      <c r="M54" s="18" t="n">
        <v>287.6604697</v>
      </c>
      <c r="N54" s="20" t="n">
        <v>9.120625710000001</v>
      </c>
      <c r="O54" s="18" t="s">
        <v>182</v>
      </c>
      <c r="P54" s="20" t="s">
        <v>182</v>
      </c>
      <c r="Q54" s="18" t="s">
        <v>182</v>
      </c>
      <c r="R54" s="20" t="s">
        <v>182</v>
      </c>
      <c r="S54" s="18" t="s">
        <v>182</v>
      </c>
      <c r="T54" s="20" t="s">
        <v>182</v>
      </c>
      <c r="U54" s="18" t="n">
        <v>298.65672893</v>
      </c>
      <c r="V54" s="20" t="n">
        <v>4.81586582</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505.51300741</v>
      </c>
      <c r="F56" s="20" t="n">
        <v>9.434604159999999</v>
      </c>
      <c r="G56" s="18" t="n">
        <v>533.9065510299999</v>
      </c>
      <c r="H56" s="20" t="n">
        <v>5.20862542</v>
      </c>
      <c r="I56" s="18" t="n">
        <v>550.68953254</v>
      </c>
      <c r="J56" s="20" t="n">
        <v>3.26173491</v>
      </c>
      <c r="K56" s="18" t="n">
        <v>555.0139848600001</v>
      </c>
      <c r="L56" s="20" t="n">
        <v>3.93279574</v>
      </c>
      <c r="M56" s="18" t="n">
        <v>469.66514609</v>
      </c>
      <c r="N56" s="20" t="n">
        <v>16.61451933</v>
      </c>
      <c r="O56" s="18" t="s">
        <v>182</v>
      </c>
      <c r="P56" s="20" t="s">
        <v>182</v>
      </c>
      <c r="Q56" s="18" t="s">
        <v>182</v>
      </c>
      <c r="R56" s="20" t="s">
        <v>182</v>
      </c>
      <c r="S56" s="18" t="s">
        <v>182</v>
      </c>
      <c r="T56" s="20" t="s">
        <v>182</v>
      </c>
      <c r="U56" s="18" t="n">
        <v>469.15530843</v>
      </c>
      <c r="V56" s="20" t="n">
        <v>21.64997248</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(287.0/B61*100)</f>
        <v/>
      </c>
      <c r="D61" s="19" t="n">
        <v>6238</v>
      </c>
      <c r="E61" s="18" t="n">
        <v>460.97903755</v>
      </c>
      <c r="F61" s="20" t="n">
        <v>5.55571522</v>
      </c>
      <c r="G61" s="18" t="n">
        <v>471.56478433</v>
      </c>
      <c r="H61" s="20" t="n">
        <v>4.13268695</v>
      </c>
      <c r="I61" s="18" t="n">
        <v>480.82087131</v>
      </c>
      <c r="J61" s="20" t="n">
        <v>2.66832441</v>
      </c>
      <c r="K61" s="18" t="n">
        <v>497.94359452</v>
      </c>
      <c r="L61" s="20" t="n">
        <v>3.55455111</v>
      </c>
      <c r="M61" s="18" t="n">
        <v>412.79041495</v>
      </c>
      <c r="N61" s="20" t="n">
        <v>15.55189954</v>
      </c>
      <c r="O61" s="18" t="s">
        <v>182</v>
      </c>
      <c r="P61" s="20" t="s">
        <v>182</v>
      </c>
      <c r="Q61" s="18" t="s">
        <v>182</v>
      </c>
      <c r="R61" s="20" t="s">
        <v>182</v>
      </c>
      <c r="S61" s="18" t="s">
        <v>182</v>
      </c>
      <c r="T61" s="20" t="s">
        <v>182</v>
      </c>
      <c r="U61" s="18" t="n">
        <v>415.59492626</v>
      </c>
      <c r="V61" s="20" t="n">
        <v>7.69775673</v>
      </c>
    </row>
    <row r="62" spans="1:22">
      <c r="A62" s="15" t="s">
        <v>237</v>
      </c>
      <c r="B62" s="17" t="n">
        <v>4476</v>
      </c>
      <c r="C62" s="18">
        <f>(5.0/B62*100)</f>
        <v/>
      </c>
      <c r="D62" s="19" t="n">
        <v>4471</v>
      </c>
      <c r="E62" s="18" t="n">
        <v>502.55037382</v>
      </c>
      <c r="F62" s="20" t="n">
        <v>10.27834767</v>
      </c>
      <c r="G62" s="18" t="n">
        <v>532.15369753</v>
      </c>
      <c r="H62" s="20" t="n">
        <v>3.77784128</v>
      </c>
      <c r="I62" s="18" t="n">
        <v>546.76760968</v>
      </c>
      <c r="J62" s="20" t="n">
        <v>1.66692633</v>
      </c>
      <c r="K62" s="18" t="n">
        <v>548.71181176</v>
      </c>
      <c r="L62" s="20" t="n">
        <v>3.188041</v>
      </c>
      <c r="M62" s="18" t="n">
        <v>492.5715519</v>
      </c>
      <c r="N62" s="20" t="n">
        <v>17.55575261</v>
      </c>
      <c r="O62" s="18" t="s">
        <v>182</v>
      </c>
      <c r="P62" s="20" t="s">
        <v>182</v>
      </c>
      <c r="Q62" s="18" t="s">
        <v>182</v>
      </c>
      <c r="R62" s="20" t="s">
        <v>182</v>
      </c>
      <c r="S62" s="18" t="s">
        <v>182</v>
      </c>
      <c r="T62" s="20" t="s">
        <v>182</v>
      </c>
      <c r="U62" s="18" t="n">
        <v>479.16299913</v>
      </c>
      <c r="V62" s="20" t="n">
        <v>31.35018451</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(941.0/B67*100)</f>
        <v/>
      </c>
      <c r="D67" s="19" t="n">
        <v>6030</v>
      </c>
      <c r="E67" s="18" t="n">
        <v>355.54222815</v>
      </c>
      <c r="F67" s="20" t="n">
        <v>5.27327976</v>
      </c>
      <c r="G67" s="18" t="n">
        <v>381.5238214</v>
      </c>
      <c r="H67" s="20" t="n">
        <v>3.52363645</v>
      </c>
      <c r="I67" s="18" t="n">
        <v>403.62589734</v>
      </c>
      <c r="J67" s="20" t="n">
        <v>2.92311749</v>
      </c>
      <c r="K67" s="18" t="n">
        <v>425.56735429</v>
      </c>
      <c r="L67" s="20" t="n">
        <v>5.17652167</v>
      </c>
      <c r="M67" s="18" t="n">
        <v>303.84785217</v>
      </c>
      <c r="N67" s="20" t="n">
        <v>8.663461910000001</v>
      </c>
      <c r="O67" s="18" t="s">
        <v>182</v>
      </c>
      <c r="P67" s="20" t="s">
        <v>182</v>
      </c>
      <c r="Q67" s="18" t="s">
        <v>182</v>
      </c>
      <c r="R67" s="20" t="s">
        <v>182</v>
      </c>
      <c r="S67" s="18" t="s">
        <v>182</v>
      </c>
      <c r="T67" s="20" t="s">
        <v>182</v>
      </c>
      <c r="U67" s="18" t="n">
        <v>342.91526043</v>
      </c>
      <c r="V67" s="20" t="n">
        <v>6.8491573</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469.74745987</v>
      </c>
      <c r="F70" s="20" t="n">
        <v>6.70223679</v>
      </c>
      <c r="G70" s="18" t="n">
        <v>485.40741355</v>
      </c>
      <c r="H70" s="20" t="n">
        <v>5.73745022</v>
      </c>
      <c r="I70" s="18" t="n">
        <v>500.70193469</v>
      </c>
      <c r="J70" s="20" t="n">
        <v>2.99305976</v>
      </c>
      <c r="K70" s="18" t="n">
        <v>508.9047436</v>
      </c>
      <c r="L70" s="20" t="n">
        <v>3.36112925</v>
      </c>
      <c r="M70" s="18" t="n">
        <v>454.95534387</v>
      </c>
      <c r="N70" s="20" t="n">
        <v>16.73197951</v>
      </c>
      <c r="O70" s="18" t="s">
        <v>182</v>
      </c>
      <c r="P70" s="20" t="s">
        <v>182</v>
      </c>
      <c r="Q70" s="18" t="s">
        <v>182</v>
      </c>
      <c r="R70" s="20" t="s">
        <v>182</v>
      </c>
      <c r="S70" s="18" t="s">
        <v>182</v>
      </c>
      <c r="T70" s="20" t="s">
        <v>182</v>
      </c>
      <c r="U70" s="18" t="n">
        <v>441.23276148</v>
      </c>
      <c r="V70" s="20" t="n">
        <v>8.68050036</v>
      </c>
    </row>
    <row r="71" spans="1:22">
      <c r="A71" s="15" t="s">
        <v>246</v>
      </c>
      <c r="B71" s="17" t="n">
        <v>6115</v>
      </c>
      <c r="C71" s="18">
        <f>(132.0/B71*100)</f>
        <v/>
      </c>
      <c r="D71" s="19" t="n">
        <v>5983</v>
      </c>
      <c r="E71" s="18" t="n">
        <v>521.43107974</v>
      </c>
      <c r="F71" s="20" t="n">
        <v>9.233785320000001</v>
      </c>
      <c r="G71" s="18" t="n">
        <v>545.48501723</v>
      </c>
      <c r="H71" s="20" t="n">
        <v>4.42461865</v>
      </c>
      <c r="I71" s="18" t="n">
        <v>565.24163472</v>
      </c>
      <c r="J71" s="20" t="n">
        <v>1.60264004</v>
      </c>
      <c r="K71" s="18" t="n">
        <v>577.40436678</v>
      </c>
      <c r="L71" s="20" t="n">
        <v>3.4123345</v>
      </c>
      <c r="M71" s="18" t="n">
        <v>478.19921099</v>
      </c>
      <c r="N71" s="20" t="n">
        <v>17.49214051</v>
      </c>
      <c r="O71" s="18" t="s">
        <v>182</v>
      </c>
      <c r="P71" s="20" t="s">
        <v>182</v>
      </c>
      <c r="Q71" s="18" t="s">
        <v>182</v>
      </c>
      <c r="R71" s="20" t="s">
        <v>182</v>
      </c>
      <c r="S71" s="18" t="s">
        <v>182</v>
      </c>
      <c r="T71" s="20" t="s">
        <v>182</v>
      </c>
      <c r="U71" s="18" t="n">
        <v>526.06466433</v>
      </c>
      <c r="V71" s="20" t="n">
        <v>14.41553556</v>
      </c>
    </row>
    <row r="72" spans="1:22">
      <c r="A72" s="15" t="s">
        <v>247</v>
      </c>
      <c r="B72" s="17" t="n">
        <v>7708</v>
      </c>
      <c r="C72" s="18">
        <f>(9.0/B72*100)</f>
        <v/>
      </c>
      <c r="D72" s="19" t="n">
        <v>7699</v>
      </c>
      <c r="E72" s="18" t="n">
        <v>483.47258592</v>
      </c>
      <c r="F72" s="20" t="n">
        <v>7.02182552</v>
      </c>
      <c r="G72" s="18" t="n">
        <v>519.80184611</v>
      </c>
      <c r="H72" s="20" t="n">
        <v>4.64421237</v>
      </c>
      <c r="I72" s="18" t="n">
        <v>545.37326316</v>
      </c>
      <c r="J72" s="20" t="n">
        <v>2.93199799</v>
      </c>
      <c r="K72" s="18" t="n">
        <v>563.09918383</v>
      </c>
      <c r="L72" s="20" t="n">
        <v>5.04845347</v>
      </c>
      <c r="M72" s="18" t="n">
        <v>397.26229727</v>
      </c>
      <c r="N72" s="20" t="n">
        <v>19.0006931</v>
      </c>
      <c r="O72" s="18" t="s">
        <v>182</v>
      </c>
      <c r="P72" s="20" t="s">
        <v>182</v>
      </c>
      <c r="Q72" s="18" t="s">
        <v>182</v>
      </c>
      <c r="R72" s="20" t="s">
        <v>182</v>
      </c>
      <c r="S72" s="18" t="s">
        <v>182</v>
      </c>
      <c r="T72" s="20" t="s">
        <v>182</v>
      </c>
      <c r="U72" s="18" t="n">
        <v>441.41424316</v>
      </c>
      <c r="V72" s="20" t="n">
        <v>32.43232563</v>
      </c>
    </row>
    <row r="73" spans="1:22">
      <c r="A73" s="15" t="s">
        <v>248</v>
      </c>
      <c r="B73" s="17" t="n">
        <v>8249</v>
      </c>
      <c r="C73" s="18">
        <f>(274.0/B73*100)</f>
        <v/>
      </c>
      <c r="D73" s="19" t="n">
        <v>7975</v>
      </c>
      <c r="E73" s="18" t="n">
        <v>394.3532984</v>
      </c>
      <c r="F73" s="20" t="n">
        <v>6.24018136</v>
      </c>
      <c r="G73" s="18" t="n">
        <v>417.566665</v>
      </c>
      <c r="H73" s="20" t="n">
        <v>3.7096731</v>
      </c>
      <c r="I73" s="18" t="n">
        <v>416.56002916</v>
      </c>
      <c r="J73" s="20" t="n">
        <v>3.10638419</v>
      </c>
      <c r="K73" s="18" t="n">
        <v>436.22908494</v>
      </c>
      <c r="L73" s="20" t="n">
        <v>7.43634688</v>
      </c>
      <c r="M73" s="18" t="n">
        <v>373.56292305</v>
      </c>
      <c r="N73" s="20" t="n">
        <v>8.33863586</v>
      </c>
      <c r="O73" s="18" t="s">
        <v>182</v>
      </c>
      <c r="P73" s="20" t="s">
        <v>182</v>
      </c>
      <c r="Q73" s="18" t="s">
        <v>182</v>
      </c>
      <c r="R73" s="20" t="s">
        <v>182</v>
      </c>
      <c r="S73" s="18" t="s">
        <v>182</v>
      </c>
      <c r="T73" s="20" t="s">
        <v>182</v>
      </c>
      <c r="U73" s="18" t="n">
        <v>378.65916185</v>
      </c>
      <c r="V73" s="20" t="n">
        <v>11.03082279</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(347.0/B77*100)</f>
        <v/>
      </c>
      <c r="D77" s="19" t="n">
        <v>5715</v>
      </c>
      <c r="E77" s="18" t="n">
        <v>391.0299201</v>
      </c>
      <c r="F77" s="20" t="n">
        <v>5.31363818</v>
      </c>
      <c r="G77" s="18" t="n">
        <v>411.7765172</v>
      </c>
      <c r="H77" s="20" t="n">
        <v>5.73951072</v>
      </c>
      <c r="I77" s="18" t="n">
        <v>437.53425765</v>
      </c>
      <c r="J77" s="20" t="n">
        <v>2.61117025</v>
      </c>
      <c r="K77" s="18" t="n">
        <v>445.46025328</v>
      </c>
      <c r="L77" s="20" t="n">
        <v>5.13705097</v>
      </c>
      <c r="M77" s="18" t="n">
        <v>351.09429102</v>
      </c>
      <c r="N77" s="20" t="n">
        <v>14.79109672</v>
      </c>
      <c r="O77" s="18" t="s">
        <v>182</v>
      </c>
      <c r="P77" s="20" t="s">
        <v>182</v>
      </c>
      <c r="Q77" s="18" t="s">
        <v>182</v>
      </c>
      <c r="R77" s="20" t="s">
        <v>182</v>
      </c>
      <c r="S77" s="18" t="s">
        <v>182</v>
      </c>
      <c r="T77" s="20" t="s">
        <v>182</v>
      </c>
      <c r="U77" s="18" t="n">
        <v>371.74333188</v>
      </c>
      <c r="V77" s="20" t="n">
        <v>3.82188661</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369</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476.01011783</v>
      </c>
      <c r="F7" s="20" t="n">
        <v>5.18343331</v>
      </c>
      <c r="G7" s="18" t="n">
        <v>503.24188842</v>
      </c>
      <c r="H7" s="20" t="n">
        <v>3.12568786</v>
      </c>
      <c r="I7" s="18" t="n">
        <v>503.75865373</v>
      </c>
      <c r="J7" s="20" t="n">
        <v>2.06819338</v>
      </c>
      <c r="K7" s="18" t="n">
        <v>498.96451225</v>
      </c>
      <c r="L7" s="20" t="n">
        <v>4.07831895</v>
      </c>
      <c r="M7" s="18" t="n">
        <v>388.11866311</v>
      </c>
      <c r="N7" s="20" t="n">
        <v>15.08149247</v>
      </c>
      <c r="O7" s="18" t="s">
        <v>182</v>
      </c>
      <c r="P7" s="20" t="s">
        <v>182</v>
      </c>
      <c r="Q7" s="18" t="s">
        <v>182</v>
      </c>
      <c r="R7" s="20" t="s">
        <v>182</v>
      </c>
      <c r="S7" s="18" t="s">
        <v>182</v>
      </c>
      <c r="T7" s="20" t="s">
        <v>182</v>
      </c>
      <c r="U7" s="18" t="n">
        <v>463.44010167</v>
      </c>
      <c r="V7" s="20" t="n">
        <v>4.63510047</v>
      </c>
    </row>
    <row r="8" spans="1:22">
      <c r="A8" s="15" t="s">
        <v>183</v>
      </c>
      <c r="B8" s="17" t="n">
        <v>7007</v>
      </c>
      <c r="C8" s="18">
        <f>(306.0/B8*100)</f>
        <v/>
      </c>
      <c r="D8" s="19" t="n">
        <v>6701</v>
      </c>
      <c r="E8" s="18" t="n">
        <v>483.80059915</v>
      </c>
      <c r="F8" s="20" t="n">
        <v>3.66443049</v>
      </c>
      <c r="G8" s="18" t="n">
        <v>507.15591731</v>
      </c>
      <c r="H8" s="20" t="n">
        <v>3.46514612</v>
      </c>
      <c r="I8" s="18" t="n">
        <v>511.54289949</v>
      </c>
      <c r="J8" s="20" t="n">
        <v>3.44401323</v>
      </c>
      <c r="K8" s="18" t="n">
        <v>499.24228964</v>
      </c>
      <c r="L8" s="20" t="n">
        <v>5.70590541</v>
      </c>
      <c r="M8" s="18" t="n">
        <v>431.33135579</v>
      </c>
      <c r="N8" s="20" t="n">
        <v>28.63360248</v>
      </c>
      <c r="O8" s="18" t="s">
        <v>182</v>
      </c>
      <c r="P8" s="20" t="s">
        <v>182</v>
      </c>
      <c r="Q8" s="18" t="n">
        <v>301.63126691</v>
      </c>
      <c r="R8" s="20" t="n">
        <v>25.14921031</v>
      </c>
      <c r="S8" s="18" t="s">
        <v>182</v>
      </c>
      <c r="T8" s="20" t="s">
        <v>182</v>
      </c>
      <c r="U8" s="18" t="n">
        <v>432.41155227</v>
      </c>
      <c r="V8" s="20" t="n">
        <v>6.99029429</v>
      </c>
    </row>
    <row r="9" spans="1:22">
      <c r="A9" s="15" t="s">
        <v>184</v>
      </c>
      <c r="B9" s="17" t="n">
        <v>9651</v>
      </c>
      <c r="C9" s="18">
        <f>(709.0/B9*100)</f>
        <v/>
      </c>
      <c r="D9" s="19" t="n">
        <v>8942</v>
      </c>
      <c r="E9" s="18" t="n">
        <v>504.83179667</v>
      </c>
      <c r="F9" s="20" t="n">
        <v>4.42755002</v>
      </c>
      <c r="G9" s="18" t="n">
        <v>533.42403651</v>
      </c>
      <c r="H9" s="20" t="n">
        <v>2.85879329</v>
      </c>
      <c r="I9" s="18" t="n">
        <v>522.41636417</v>
      </c>
      <c r="J9" s="20" t="n">
        <v>2.55409714</v>
      </c>
      <c r="K9" s="18" t="n">
        <v>488.02995359</v>
      </c>
      <c r="L9" s="20" t="n">
        <v>5.27575304</v>
      </c>
      <c r="M9" s="18" t="n">
        <v>434.12804464</v>
      </c>
      <c r="N9" s="20" t="n">
        <v>42.04427122</v>
      </c>
      <c r="O9" s="18" t="s">
        <v>182</v>
      </c>
      <c r="P9" s="20" t="s">
        <v>182</v>
      </c>
      <c r="Q9" s="18" t="n">
        <v>357.98454354</v>
      </c>
      <c r="R9" s="20" t="n">
        <v>11.51846445</v>
      </c>
      <c r="S9" s="18" t="s">
        <v>182</v>
      </c>
      <c r="T9" s="20" t="s">
        <v>182</v>
      </c>
      <c r="U9" s="18" t="n">
        <v>439.02365322</v>
      </c>
      <c r="V9" s="20" t="n">
        <v>5.66447034</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(192.0/B11*100)</f>
        <v/>
      </c>
      <c r="D11" s="19" t="n">
        <v>6861</v>
      </c>
      <c r="E11" s="18" t="n">
        <v>410.45724389</v>
      </c>
      <c r="F11" s="20" t="n">
        <v>5.46317622</v>
      </c>
      <c r="G11" s="18" t="n">
        <v>435.71771074</v>
      </c>
      <c r="H11" s="20" t="n">
        <v>4.33583003</v>
      </c>
      <c r="I11" s="18" t="n">
        <v>430.23482861</v>
      </c>
      <c r="J11" s="20" t="n">
        <v>2.80400589</v>
      </c>
      <c r="K11" s="18" t="n">
        <v>420.90507783</v>
      </c>
      <c r="L11" s="20" t="n">
        <v>5.30075961</v>
      </c>
      <c r="M11" s="18" t="n">
        <v>327.62067624</v>
      </c>
      <c r="N11" s="20" t="n">
        <v>23.85874784</v>
      </c>
      <c r="O11" s="18" t="s">
        <v>182</v>
      </c>
      <c r="P11" s="20" t="s">
        <v>182</v>
      </c>
      <c r="Q11" s="18" t="s">
        <v>182</v>
      </c>
      <c r="R11" s="20" t="s">
        <v>182</v>
      </c>
      <c r="S11" s="18" t="s">
        <v>182</v>
      </c>
      <c r="T11" s="20" t="s">
        <v>182</v>
      </c>
      <c r="U11" s="18" t="n">
        <v>392.87999196</v>
      </c>
      <c r="V11" s="20" t="n">
        <v>5.79516814</v>
      </c>
    </row>
    <row r="12" spans="1:22">
      <c r="A12" s="15" t="s">
        <v>187</v>
      </c>
      <c r="B12" s="17" t="n">
        <v>6894</v>
      </c>
      <c r="C12" s="18">
        <f>(129.0/B12*100)</f>
        <v/>
      </c>
      <c r="D12" s="19" t="n">
        <v>6765</v>
      </c>
      <c r="E12" s="18" t="n">
        <v>482.769487</v>
      </c>
      <c r="F12" s="20" t="n">
        <v>4.15959504</v>
      </c>
      <c r="G12" s="18" t="n">
        <v>506.72498943</v>
      </c>
      <c r="H12" s="20" t="n">
        <v>2.85242138</v>
      </c>
      <c r="I12" s="18" t="n">
        <v>501.73993556</v>
      </c>
      <c r="J12" s="20" t="n">
        <v>2.67497454</v>
      </c>
      <c r="K12" s="18" t="n">
        <v>495.55136889</v>
      </c>
      <c r="L12" s="20" t="n">
        <v>5.14045059</v>
      </c>
      <c r="M12" s="18" t="n">
        <v>428.30653466</v>
      </c>
      <c r="N12" s="20" t="n">
        <v>25.45177241</v>
      </c>
      <c r="O12" s="18" t="s">
        <v>182</v>
      </c>
      <c r="P12" s="20" t="s">
        <v>182</v>
      </c>
      <c r="Q12" s="18" t="n">
        <v>340.98506961</v>
      </c>
      <c r="R12" s="20" t="n">
        <v>12.52444664</v>
      </c>
      <c r="S12" s="18" t="s">
        <v>182</v>
      </c>
      <c r="T12" s="20" t="s">
        <v>182</v>
      </c>
      <c r="U12" s="18" t="n">
        <v>428.3041037</v>
      </c>
      <c r="V12" s="20" t="n">
        <v>6.73059144</v>
      </c>
    </row>
    <row r="13" spans="1:22">
      <c r="A13" s="15" t="s">
        <v>188</v>
      </c>
      <c r="B13" s="17" t="n">
        <v>7161</v>
      </c>
      <c r="C13" s="18">
        <f>(382.0/B13*100)</f>
        <v/>
      </c>
      <c r="D13" s="19" t="n">
        <v>6779</v>
      </c>
      <c r="E13" s="18" t="n">
        <v>507.16514052</v>
      </c>
      <c r="F13" s="20" t="n">
        <v>5.01295879</v>
      </c>
      <c r="G13" s="18" t="n">
        <v>524.31343097</v>
      </c>
      <c r="H13" s="20" t="n">
        <v>3.84414046</v>
      </c>
      <c r="I13" s="18" t="n">
        <v>522.28505661</v>
      </c>
      <c r="J13" s="20" t="n">
        <v>2.5264266</v>
      </c>
      <c r="K13" s="18" t="n">
        <v>519.02512438</v>
      </c>
      <c r="L13" s="20" t="n">
        <v>4.72748529</v>
      </c>
      <c r="M13" s="18" t="n">
        <v>403.46505939</v>
      </c>
      <c r="N13" s="20" t="n">
        <v>16.7949963</v>
      </c>
      <c r="O13" s="18" t="s">
        <v>182</v>
      </c>
      <c r="P13" s="20" t="s">
        <v>182</v>
      </c>
      <c r="Q13" s="18" t="n">
        <v>447.51533769</v>
      </c>
      <c r="R13" s="20" t="n">
        <v>5.97365007</v>
      </c>
      <c r="S13" s="18" t="s">
        <v>182</v>
      </c>
      <c r="T13" s="20" t="s">
        <v>182</v>
      </c>
      <c r="U13" s="18" t="n">
        <v>439.32766693</v>
      </c>
      <c r="V13" s="20" t="n">
        <v>5.58671613</v>
      </c>
    </row>
    <row r="14" spans="1:22">
      <c r="A14" s="15" t="s">
        <v>189</v>
      </c>
      <c r="B14" s="17" t="n">
        <v>5587</v>
      </c>
      <c r="C14" s="18">
        <f>(214.0/B14*100)</f>
        <v/>
      </c>
      <c r="D14" s="19" t="n">
        <v>5373</v>
      </c>
      <c r="E14" s="18" t="n">
        <v>511.37646535</v>
      </c>
      <c r="F14" s="20" t="n">
        <v>4.25966987</v>
      </c>
      <c r="G14" s="18" t="n">
        <v>526.27056963</v>
      </c>
      <c r="H14" s="20" t="n">
        <v>3.52427771</v>
      </c>
      <c r="I14" s="18" t="n">
        <v>524.08384103</v>
      </c>
      <c r="J14" s="20" t="n">
        <v>2.34487551</v>
      </c>
      <c r="K14" s="18" t="n">
        <v>512.0482197</v>
      </c>
      <c r="L14" s="20" t="n">
        <v>4.72174371</v>
      </c>
      <c r="M14" s="18" t="n">
        <v>422.7798821</v>
      </c>
      <c r="N14" s="20" t="n">
        <v>14.90176457</v>
      </c>
      <c r="O14" s="18" t="s">
        <v>182</v>
      </c>
      <c r="P14" s="20" t="s">
        <v>182</v>
      </c>
      <c r="Q14" s="18" t="s">
        <v>182</v>
      </c>
      <c r="R14" s="20" t="s">
        <v>182</v>
      </c>
      <c r="S14" s="18" t="s">
        <v>182</v>
      </c>
      <c r="T14" s="20" t="s">
        <v>182</v>
      </c>
      <c r="U14" s="18" t="n">
        <v>469.07374013</v>
      </c>
      <c r="V14" s="20" t="n">
        <v>9.359615359999999</v>
      </c>
    </row>
    <row r="15" spans="1:22">
      <c r="A15" s="15" t="s">
        <v>190</v>
      </c>
      <c r="B15" s="17" t="n">
        <v>5882</v>
      </c>
      <c r="C15" s="18">
        <f>(215.0/B15*100)</f>
        <v/>
      </c>
      <c r="D15" s="19" t="n">
        <v>5667</v>
      </c>
      <c r="E15" s="18" t="n">
        <v>486.22115971</v>
      </c>
      <c r="F15" s="20" t="n">
        <v>5.60877778</v>
      </c>
      <c r="G15" s="18" t="n">
        <v>516.9450256699999</v>
      </c>
      <c r="H15" s="20" t="n">
        <v>3.45547556</v>
      </c>
      <c r="I15" s="18" t="n">
        <v>520.5279965</v>
      </c>
      <c r="J15" s="20" t="n">
        <v>2.41170363</v>
      </c>
      <c r="K15" s="18" t="n">
        <v>508.36573927</v>
      </c>
      <c r="L15" s="20" t="n">
        <v>4.42043686</v>
      </c>
      <c r="M15" s="18" t="n">
        <v>390.64671061</v>
      </c>
      <c r="N15" s="20" t="n">
        <v>25.21597104</v>
      </c>
      <c r="O15" s="18" t="s">
        <v>182</v>
      </c>
      <c r="P15" s="20" t="s">
        <v>182</v>
      </c>
      <c r="Q15" s="18" t="n">
        <v>368.85220715</v>
      </c>
      <c r="R15" s="20" t="n">
        <v>14.5875493</v>
      </c>
      <c r="S15" s="18" t="s">
        <v>182</v>
      </c>
      <c r="T15" s="20" t="s">
        <v>182</v>
      </c>
      <c r="U15" s="18" t="n">
        <v>464.64779913</v>
      </c>
      <c r="V15" s="20" t="n">
        <v>7.23437246</v>
      </c>
    </row>
    <row r="16" spans="1:22">
      <c r="A16" s="15" t="s">
        <v>191</v>
      </c>
      <c r="B16" s="17" t="n">
        <v>6108</v>
      </c>
      <c r="C16" s="18">
        <f>(283.0/B16*100)</f>
        <v/>
      </c>
      <c r="D16" s="19" t="n">
        <v>5825</v>
      </c>
      <c r="E16" s="18" t="n">
        <v>484.52464536</v>
      </c>
      <c r="F16" s="20" t="n">
        <v>5.8295789</v>
      </c>
      <c r="G16" s="18" t="n">
        <v>525.2639772700001</v>
      </c>
      <c r="H16" s="20" t="n">
        <v>3.83449795</v>
      </c>
      <c r="I16" s="18" t="n">
        <v>506.73460843</v>
      </c>
      <c r="J16" s="20" t="n">
        <v>2.49429598</v>
      </c>
      <c r="K16" s="18" t="n">
        <v>485.422416</v>
      </c>
      <c r="L16" s="20" t="n">
        <v>3.67050855</v>
      </c>
      <c r="M16" s="18" t="n">
        <v>357.17090442</v>
      </c>
      <c r="N16" s="20" t="n">
        <v>17.03892866</v>
      </c>
      <c r="O16" s="18" t="s">
        <v>182</v>
      </c>
      <c r="P16" s="20" t="s">
        <v>182</v>
      </c>
      <c r="Q16" s="18" t="s">
        <v>182</v>
      </c>
      <c r="R16" s="20" t="s">
        <v>182</v>
      </c>
      <c r="S16" s="18" t="s">
        <v>182</v>
      </c>
      <c r="T16" s="20" t="s">
        <v>182</v>
      </c>
      <c r="U16" s="18" t="n">
        <v>411.83039452</v>
      </c>
      <c r="V16" s="20" t="n">
        <v>6.56887046</v>
      </c>
    </row>
    <row r="17" spans="1:22">
      <c r="A17" s="15" t="s">
        <v>192</v>
      </c>
      <c r="B17" s="17" t="n">
        <v>6504</v>
      </c>
      <c r="C17" s="18">
        <f>(868.0/B17*100)</f>
        <v/>
      </c>
      <c r="D17" s="19" t="n">
        <v>5636</v>
      </c>
      <c r="E17" s="18" t="n">
        <v>501.02628513</v>
      </c>
      <c r="F17" s="20" t="n">
        <v>3.9864429</v>
      </c>
      <c r="G17" s="18" t="n">
        <v>523.36035424</v>
      </c>
      <c r="H17" s="20" t="n">
        <v>3.83859502</v>
      </c>
      <c r="I17" s="18" t="n">
        <v>518.10300299</v>
      </c>
      <c r="J17" s="20" t="n">
        <v>3.55119172</v>
      </c>
      <c r="K17" s="18" t="n">
        <v>513.69144886</v>
      </c>
      <c r="L17" s="20" t="n">
        <v>5.14447845</v>
      </c>
      <c r="M17" s="18" t="s">
        <v>182</v>
      </c>
      <c r="N17" s="20" t="s">
        <v>182</v>
      </c>
      <c r="O17" s="18" t="s">
        <v>182</v>
      </c>
      <c r="P17" s="20" t="s">
        <v>182</v>
      </c>
      <c r="Q17" s="18" t="n">
        <v>362.96139732</v>
      </c>
      <c r="R17" s="20" t="n">
        <v>12.64520278</v>
      </c>
      <c r="S17" s="18" t="s">
        <v>182</v>
      </c>
      <c r="T17" s="20" t="s">
        <v>182</v>
      </c>
      <c r="U17" s="18" t="n">
        <v>446.39851235</v>
      </c>
      <c r="V17" s="20" t="n">
        <v>6.81726644</v>
      </c>
    </row>
    <row r="18" spans="1:22">
      <c r="A18" s="15" t="s">
        <v>193</v>
      </c>
      <c r="B18" s="17" t="n">
        <v>5532</v>
      </c>
      <c r="C18" s="18">
        <f>(44.0/B18*100)</f>
        <v/>
      </c>
      <c r="D18" s="19" t="n">
        <v>5488</v>
      </c>
      <c r="E18" s="18" t="n">
        <v>428.70774988</v>
      </c>
      <c r="F18" s="20" t="n">
        <v>6.01754028</v>
      </c>
      <c r="G18" s="18" t="n">
        <v>465.61906263</v>
      </c>
      <c r="H18" s="20" t="n">
        <v>4.15471816</v>
      </c>
      <c r="I18" s="18" t="n">
        <v>464.45975189</v>
      </c>
      <c r="J18" s="20" t="n">
        <v>3.60003859</v>
      </c>
      <c r="K18" s="18" t="n">
        <v>455.93770133</v>
      </c>
      <c r="L18" s="20" t="n">
        <v>5.3843726</v>
      </c>
      <c r="M18" s="18" t="n">
        <v>358.73236946</v>
      </c>
      <c r="N18" s="20" t="n">
        <v>16.39771243</v>
      </c>
      <c r="O18" s="18" t="s">
        <v>182</v>
      </c>
      <c r="P18" s="20" t="s">
        <v>182</v>
      </c>
      <c r="Q18" s="18" t="s">
        <v>182</v>
      </c>
      <c r="R18" s="20" t="s">
        <v>182</v>
      </c>
      <c r="S18" s="18" t="s">
        <v>182</v>
      </c>
      <c r="T18" s="20" t="s">
        <v>182</v>
      </c>
      <c r="U18" s="18" t="n">
        <v>401.24161486</v>
      </c>
      <c r="V18" s="20" t="n">
        <v>7.38130482</v>
      </c>
    </row>
    <row r="19" spans="1:22">
      <c r="A19" s="15" t="s">
        <v>194</v>
      </c>
      <c r="B19" s="17" t="n">
        <v>5658</v>
      </c>
      <c r="C19" s="18">
        <f>(345.0/B19*100)</f>
        <v/>
      </c>
      <c r="D19" s="19" t="n">
        <v>5313</v>
      </c>
      <c r="E19" s="18" t="n">
        <v>464.54579024</v>
      </c>
      <c r="F19" s="20" t="n">
        <v>5.46160625</v>
      </c>
      <c r="G19" s="18" t="n">
        <v>497.0060597</v>
      </c>
      <c r="H19" s="20" t="n">
        <v>3.83939479</v>
      </c>
      <c r="I19" s="18" t="n">
        <v>483.89359088</v>
      </c>
      <c r="J19" s="20" t="n">
        <v>3.05641572</v>
      </c>
      <c r="K19" s="18" t="n">
        <v>475.03646158</v>
      </c>
      <c r="L19" s="20" t="n">
        <v>5.67536108</v>
      </c>
      <c r="M19" s="18" t="n">
        <v>385.76858232</v>
      </c>
      <c r="N19" s="20" t="n">
        <v>18.33358349</v>
      </c>
      <c r="O19" s="18" t="s">
        <v>182</v>
      </c>
      <c r="P19" s="20" t="s">
        <v>182</v>
      </c>
      <c r="Q19" s="18" t="s">
        <v>182</v>
      </c>
      <c r="R19" s="20" t="s">
        <v>182</v>
      </c>
      <c r="S19" s="18" t="s">
        <v>182</v>
      </c>
      <c r="T19" s="20" t="s">
        <v>182</v>
      </c>
      <c r="U19" s="18" t="n">
        <v>402.28237105</v>
      </c>
      <c r="V19" s="20" t="n">
        <v>7.90784161</v>
      </c>
    </row>
    <row r="20" spans="1:22">
      <c r="A20" s="15" t="s">
        <v>195</v>
      </c>
      <c r="B20" s="17" t="n">
        <v>3371</v>
      </c>
      <c r="C20" s="18">
        <f>(81.0/B20*100)</f>
        <v/>
      </c>
      <c r="D20" s="19" t="n">
        <v>3290</v>
      </c>
      <c r="E20" s="18" t="n">
        <v>466.10127153</v>
      </c>
      <c r="F20" s="20" t="n">
        <v>7.32293794</v>
      </c>
      <c r="G20" s="18" t="n">
        <v>494.66114617</v>
      </c>
      <c r="H20" s="20" t="n">
        <v>4.49024782</v>
      </c>
      <c r="I20" s="18" t="n">
        <v>496.17901322</v>
      </c>
      <c r="J20" s="20" t="n">
        <v>2.49757137</v>
      </c>
      <c r="K20" s="18" t="n">
        <v>494.34785435</v>
      </c>
      <c r="L20" s="20" t="n">
        <v>6.2115825</v>
      </c>
      <c r="M20" s="18" t="s">
        <v>182</v>
      </c>
      <c r="N20" s="20" t="s">
        <v>182</v>
      </c>
      <c r="O20" s="18" t="s">
        <v>182</v>
      </c>
      <c r="P20" s="20" t="s">
        <v>182</v>
      </c>
      <c r="Q20" s="18" t="s">
        <v>182</v>
      </c>
      <c r="R20" s="20" t="s">
        <v>182</v>
      </c>
      <c r="S20" s="18" t="s">
        <v>182</v>
      </c>
      <c r="T20" s="20" t="s">
        <v>182</v>
      </c>
      <c r="U20" s="18" t="n">
        <v>439.81643645</v>
      </c>
      <c r="V20" s="20" t="n">
        <v>7.20317576</v>
      </c>
    </row>
    <row r="21" spans="1:22">
      <c r="A21" s="15" t="s">
        <v>196</v>
      </c>
      <c r="B21" s="17" t="n">
        <v>5741</v>
      </c>
      <c r="C21" s="18">
        <f>(122.0/B21*100)</f>
        <v/>
      </c>
      <c r="D21" s="19" t="n">
        <v>5619</v>
      </c>
      <c r="E21" s="18" t="n">
        <v>492.36362779</v>
      </c>
      <c r="F21" s="20" t="n">
        <v>4.15210406</v>
      </c>
      <c r="G21" s="18" t="n">
        <v>505.79052673</v>
      </c>
      <c r="H21" s="20" t="n">
        <v>2.82046834</v>
      </c>
      <c r="I21" s="18" t="n">
        <v>509.09943005</v>
      </c>
      <c r="J21" s="20" t="n">
        <v>2.41030637</v>
      </c>
      <c r="K21" s="18" t="n">
        <v>499.76564598</v>
      </c>
      <c r="L21" s="20" t="n">
        <v>5.24888524</v>
      </c>
      <c r="M21" s="18" t="n">
        <v>424.8487347</v>
      </c>
      <c r="N21" s="20" t="n">
        <v>29.04056888</v>
      </c>
      <c r="O21" s="18" t="s">
        <v>182</v>
      </c>
      <c r="P21" s="20" t="s">
        <v>182</v>
      </c>
      <c r="Q21" s="18" t="s">
        <v>182</v>
      </c>
      <c r="R21" s="20" t="s">
        <v>182</v>
      </c>
      <c r="S21" s="18" t="s">
        <v>182</v>
      </c>
      <c r="T21" s="20" t="s">
        <v>182</v>
      </c>
      <c r="U21" s="18" t="n">
        <v>457.78888717</v>
      </c>
      <c r="V21" s="20" t="n">
        <v>8.155775289999999</v>
      </c>
    </row>
    <row r="22" spans="1:22">
      <c r="A22" s="15" t="s">
        <v>197</v>
      </c>
      <c r="B22" s="17" t="n">
        <v>6598</v>
      </c>
      <c r="C22" s="18">
        <f>(108.0/B22*100)</f>
        <v/>
      </c>
      <c r="D22" s="19" t="n">
        <v>6490</v>
      </c>
      <c r="E22" s="18" t="n">
        <v>474.01731193</v>
      </c>
      <c r="F22" s="20" t="n">
        <v>7.12300647</v>
      </c>
      <c r="G22" s="18" t="n">
        <v>499.31528933</v>
      </c>
      <c r="H22" s="20" t="n">
        <v>5.00234806</v>
      </c>
      <c r="I22" s="18" t="n">
        <v>478.57049656</v>
      </c>
      <c r="J22" s="20" t="n">
        <v>4.38393843</v>
      </c>
      <c r="K22" s="18" t="n">
        <v>466.71953788</v>
      </c>
      <c r="L22" s="20" t="n">
        <v>5.59158085</v>
      </c>
      <c r="M22" s="18" t="n">
        <v>353.48150344</v>
      </c>
      <c r="N22" s="20" t="n">
        <v>10.04320883</v>
      </c>
      <c r="O22" s="18" t="s">
        <v>182</v>
      </c>
      <c r="P22" s="20" t="s">
        <v>182</v>
      </c>
      <c r="Q22" s="18" t="n">
        <v>465.3184081</v>
      </c>
      <c r="R22" s="20" t="n">
        <v>9.52311205</v>
      </c>
      <c r="S22" s="18" t="s">
        <v>182</v>
      </c>
      <c r="T22" s="20" t="s">
        <v>182</v>
      </c>
      <c r="U22" s="18" t="n">
        <v>399.66879956</v>
      </c>
      <c r="V22" s="20" t="n">
        <v>8.27563988</v>
      </c>
    </row>
    <row r="23" spans="1:22">
      <c r="A23" s="15" t="s">
        <v>198</v>
      </c>
      <c r="B23" s="17" t="n">
        <v>11583</v>
      </c>
      <c r="C23" s="18">
        <f>(592.0/B23*100)</f>
        <v/>
      </c>
      <c r="D23" s="19" t="n">
        <v>10991</v>
      </c>
      <c r="E23" s="18" t="n">
        <v>458.93417951</v>
      </c>
      <c r="F23" s="20" t="n">
        <v>6.66596666</v>
      </c>
      <c r="G23" s="18" t="n">
        <v>506.18712456</v>
      </c>
      <c r="H23" s="20" t="n">
        <v>4.77720781</v>
      </c>
      <c r="I23" s="18" t="n">
        <v>498.65171719</v>
      </c>
      <c r="J23" s="20" t="n">
        <v>3.11616843</v>
      </c>
      <c r="K23" s="18" t="n">
        <v>489.90241844</v>
      </c>
      <c r="L23" s="20" t="n">
        <v>6.33875724</v>
      </c>
      <c r="M23" s="18" t="n">
        <v>458.71026959</v>
      </c>
      <c r="N23" s="20" t="n">
        <v>19.55759787</v>
      </c>
      <c r="O23" s="18" t="s">
        <v>182</v>
      </c>
      <c r="P23" s="20" t="s">
        <v>182</v>
      </c>
      <c r="Q23" s="18" t="s">
        <v>182</v>
      </c>
      <c r="R23" s="20" t="s">
        <v>182</v>
      </c>
      <c r="S23" s="18" t="s">
        <v>182</v>
      </c>
      <c r="T23" s="20" t="s">
        <v>182</v>
      </c>
      <c r="U23" s="18" t="n">
        <v>439.07663761</v>
      </c>
      <c r="V23" s="20" t="n">
        <v>6.79571897</v>
      </c>
    </row>
    <row r="24" spans="1:22">
      <c r="A24" s="15" t="s">
        <v>199</v>
      </c>
      <c r="B24" s="17" t="n">
        <v>6647</v>
      </c>
      <c r="C24" s="18">
        <f>(36.0/B24*100)</f>
        <v/>
      </c>
      <c r="D24" s="19" t="n">
        <v>6611</v>
      </c>
      <c r="E24" s="18" t="n">
        <v>517.3505934</v>
      </c>
      <c r="F24" s="20" t="n">
        <v>3.99851509</v>
      </c>
      <c r="G24" s="18" t="n">
        <v>543.16895226</v>
      </c>
      <c r="H24" s="20" t="n">
        <v>4.00142207</v>
      </c>
      <c r="I24" s="18" t="n">
        <v>541.5555372</v>
      </c>
      <c r="J24" s="20" t="n">
        <v>3.45051439</v>
      </c>
      <c r="K24" s="18" t="n">
        <v>534.610271</v>
      </c>
      <c r="L24" s="20" t="n">
        <v>5.41563102</v>
      </c>
      <c r="M24" s="18" t="n">
        <v>437.355754</v>
      </c>
      <c r="N24" s="20" t="n">
        <v>17.09724105</v>
      </c>
      <c r="O24" s="18" t="s">
        <v>182</v>
      </c>
      <c r="P24" s="20" t="s">
        <v>182</v>
      </c>
      <c r="Q24" s="18" t="s">
        <v>182</v>
      </c>
      <c r="R24" s="20" t="s">
        <v>182</v>
      </c>
      <c r="S24" s="18" t="s">
        <v>182</v>
      </c>
      <c r="T24" s="20" t="s">
        <v>182</v>
      </c>
      <c r="U24" s="18" t="n">
        <v>453.09065661</v>
      </c>
      <c r="V24" s="20" t="n">
        <v>13.45914671</v>
      </c>
    </row>
    <row r="25" spans="1:22">
      <c r="A25" s="15" t="s">
        <v>200</v>
      </c>
      <c r="B25" s="17" t="n">
        <v>5581</v>
      </c>
      <c r="C25" s="18">
        <f>(28.0/B25*100)</f>
        <v/>
      </c>
      <c r="D25" s="19" t="n">
        <v>5553</v>
      </c>
      <c r="E25" s="18" t="n">
        <v>516.2067621800001</v>
      </c>
      <c r="F25" s="20" t="n">
        <v>4.52611601</v>
      </c>
      <c r="G25" s="18" t="n">
        <v>523.56296589</v>
      </c>
      <c r="H25" s="20" t="n">
        <v>4.22778428</v>
      </c>
      <c r="I25" s="18" t="n">
        <v>528.42840698</v>
      </c>
      <c r="J25" s="20" t="n">
        <v>4.01510568</v>
      </c>
      <c r="K25" s="18" t="n">
        <v>544.03035381</v>
      </c>
      <c r="L25" s="20" t="n">
        <v>10.76735237</v>
      </c>
      <c r="M25" s="18" t="n">
        <v>392.05635972</v>
      </c>
      <c r="N25" s="20" t="n">
        <v>35.90323828</v>
      </c>
      <c r="O25" s="18" t="s">
        <v>182</v>
      </c>
      <c r="P25" s="20" t="s">
        <v>182</v>
      </c>
      <c r="Q25" s="18" t="s">
        <v>182</v>
      </c>
      <c r="R25" s="20" t="s">
        <v>182</v>
      </c>
      <c r="S25" s="18" t="s">
        <v>182</v>
      </c>
      <c r="T25" s="20" t="s">
        <v>182</v>
      </c>
      <c r="U25" s="18" t="n">
        <v>465.72446584</v>
      </c>
      <c r="V25" s="20" t="n">
        <v>24.71051665</v>
      </c>
    </row>
    <row r="26" spans="1:22">
      <c r="A26" s="15" t="s">
        <v>201</v>
      </c>
      <c r="B26" s="17" t="n">
        <v>4869</v>
      </c>
      <c r="C26" s="18">
        <f>(131.0/B26*100)</f>
        <v/>
      </c>
      <c r="D26" s="19" t="n">
        <v>4738</v>
      </c>
      <c r="E26" s="18" t="n">
        <v>456.02362593</v>
      </c>
      <c r="F26" s="20" t="n">
        <v>4.74411303</v>
      </c>
      <c r="G26" s="18" t="n">
        <v>481.1207026</v>
      </c>
      <c r="H26" s="20" t="n">
        <v>3.2671899</v>
      </c>
      <c r="I26" s="18" t="n">
        <v>486.74812185</v>
      </c>
      <c r="J26" s="20" t="n">
        <v>2.4127439</v>
      </c>
      <c r="K26" s="18" t="n">
        <v>496.08829592</v>
      </c>
      <c r="L26" s="20" t="n">
        <v>4.53112003</v>
      </c>
      <c r="M26" s="18" t="s">
        <v>182</v>
      </c>
      <c r="N26" s="20" t="s">
        <v>182</v>
      </c>
      <c r="O26" s="18" t="s">
        <v>182</v>
      </c>
      <c r="P26" s="20" t="s">
        <v>182</v>
      </c>
      <c r="Q26" s="18" t="s">
        <v>182</v>
      </c>
      <c r="R26" s="20" t="s">
        <v>182</v>
      </c>
      <c r="S26" s="18" t="s">
        <v>182</v>
      </c>
      <c r="T26" s="20" t="s">
        <v>182</v>
      </c>
      <c r="U26" s="18" t="n">
        <v>447.3698432</v>
      </c>
      <c r="V26" s="20" t="n">
        <v>9.99002752</v>
      </c>
    </row>
    <row r="27" spans="1:22">
      <c r="A27" s="15" t="s">
        <v>202</v>
      </c>
      <c r="B27" s="17" t="n">
        <v>5299</v>
      </c>
      <c r="C27" s="18">
        <f>(277.0/B27*100)</f>
        <v/>
      </c>
      <c r="D27" s="19" t="n">
        <v>5022</v>
      </c>
      <c r="E27" s="18" t="n">
        <v>482.31147954</v>
      </c>
      <c r="F27" s="20" t="n">
        <v>3.1906624</v>
      </c>
      <c r="G27" s="18" t="n">
        <v>505.51142754</v>
      </c>
      <c r="H27" s="20" t="n">
        <v>3.21248526</v>
      </c>
      <c r="I27" s="18" t="n">
        <v>503.44736975</v>
      </c>
      <c r="J27" s="20" t="n">
        <v>2.60955078</v>
      </c>
      <c r="K27" s="18" t="n">
        <v>472.66175646</v>
      </c>
      <c r="L27" s="20" t="n">
        <v>3.79688631</v>
      </c>
      <c r="M27" s="18" t="n">
        <v>433.74807221</v>
      </c>
      <c r="N27" s="20" t="n">
        <v>14.3856779</v>
      </c>
      <c r="O27" s="18" t="s">
        <v>182</v>
      </c>
      <c r="P27" s="20" t="s">
        <v>182</v>
      </c>
      <c r="Q27" s="18" t="s">
        <v>182</v>
      </c>
      <c r="R27" s="20" t="s">
        <v>182</v>
      </c>
      <c r="S27" s="18" t="s">
        <v>182</v>
      </c>
      <c r="T27" s="20" t="s">
        <v>182</v>
      </c>
      <c r="U27" s="18" t="n">
        <v>425.79617802</v>
      </c>
      <c r="V27" s="20" t="n">
        <v>4.36220226</v>
      </c>
    </row>
    <row r="28" spans="1:22">
      <c r="A28" s="15" t="s">
        <v>203</v>
      </c>
      <c r="B28" s="17" t="n">
        <v>7568</v>
      </c>
      <c r="C28" s="18">
        <f>(184.0/B28*100)</f>
        <v/>
      </c>
      <c r="D28" s="19" t="n">
        <v>7384</v>
      </c>
      <c r="E28" s="18" t="n">
        <v>383.81855919</v>
      </c>
      <c r="F28" s="20" t="n">
        <v>4.18957265</v>
      </c>
      <c r="G28" s="18" t="n">
        <v>416.37869689</v>
      </c>
      <c r="H28" s="20" t="n">
        <v>3.74142049</v>
      </c>
      <c r="I28" s="18" t="n">
        <v>414.48068647</v>
      </c>
      <c r="J28" s="20" t="n">
        <v>2.34209574</v>
      </c>
      <c r="K28" s="18" t="n">
        <v>415.03936232</v>
      </c>
      <c r="L28" s="20" t="n">
        <v>3.77012668</v>
      </c>
      <c r="M28" s="18" t="n">
        <v>331.61953229</v>
      </c>
      <c r="N28" s="20" t="n">
        <v>9.41278149</v>
      </c>
      <c r="O28" s="18" t="s">
        <v>182</v>
      </c>
      <c r="P28" s="20" t="s">
        <v>182</v>
      </c>
      <c r="Q28" s="18" t="s">
        <v>182</v>
      </c>
      <c r="R28" s="20" t="s">
        <v>182</v>
      </c>
      <c r="S28" s="18" t="s">
        <v>182</v>
      </c>
      <c r="T28" s="20" t="s">
        <v>182</v>
      </c>
      <c r="U28" s="18" t="n">
        <v>368.31018749</v>
      </c>
      <c r="V28" s="20" t="n">
        <v>9.615815599999999</v>
      </c>
    </row>
    <row r="29" spans="1:22">
      <c r="A29" s="15" t="s">
        <v>204</v>
      </c>
      <c r="B29" s="17" t="n">
        <v>5385</v>
      </c>
      <c r="C29" s="18">
        <f>(37.0/B29*100)</f>
        <v/>
      </c>
      <c r="D29" s="19" t="n">
        <v>5348</v>
      </c>
      <c r="E29" s="18" t="n">
        <v>498.99995201</v>
      </c>
      <c r="F29" s="20" t="n">
        <v>5.09334453</v>
      </c>
      <c r="G29" s="18" t="n">
        <v>528.515251</v>
      </c>
      <c r="H29" s="20" t="n">
        <v>2.76278274</v>
      </c>
      <c r="I29" s="18" t="n">
        <v>519.0946887</v>
      </c>
      <c r="J29" s="20" t="n">
        <v>2.39007877</v>
      </c>
      <c r="K29" s="18" t="n">
        <v>506.51452205</v>
      </c>
      <c r="L29" s="20" t="n">
        <v>6.79481698</v>
      </c>
      <c r="M29" s="18" t="n">
        <v>388.67614524</v>
      </c>
      <c r="N29" s="20" t="n">
        <v>42.43001082</v>
      </c>
      <c r="O29" s="18" t="s">
        <v>182</v>
      </c>
      <c r="P29" s="20" t="s">
        <v>182</v>
      </c>
      <c r="Q29" s="18" t="n">
        <v>335.3902018</v>
      </c>
      <c r="R29" s="20" t="n">
        <v>12.1685767</v>
      </c>
      <c r="S29" s="18" t="s">
        <v>182</v>
      </c>
      <c r="T29" s="20" t="s">
        <v>182</v>
      </c>
      <c r="U29" s="18" t="n">
        <v>412.91100642</v>
      </c>
      <c r="V29" s="20" t="n">
        <v>12.67516915</v>
      </c>
    </row>
    <row r="30" spans="1:22">
      <c r="A30" s="15" t="s">
        <v>205</v>
      </c>
      <c r="B30" s="17" t="n">
        <v>4520</v>
      </c>
      <c r="C30" s="18">
        <f>(696.0/B30*100)</f>
        <v/>
      </c>
      <c r="D30" s="19" t="n">
        <v>3824</v>
      </c>
      <c r="E30" s="18" t="n">
        <v>488.14623023</v>
      </c>
      <c r="F30" s="20" t="n">
        <v>6.91934579</v>
      </c>
      <c r="G30" s="18" t="n">
        <v>515.54746315</v>
      </c>
      <c r="H30" s="20" t="n">
        <v>4.43443264</v>
      </c>
      <c r="I30" s="18" t="n">
        <v>499.03327362</v>
      </c>
      <c r="J30" s="20" t="n">
        <v>2.87173314</v>
      </c>
      <c r="K30" s="18" t="n">
        <v>505.29160726</v>
      </c>
      <c r="L30" s="20" t="n">
        <v>5.92841101</v>
      </c>
      <c r="M30" s="18" t="n">
        <v>416.62079913</v>
      </c>
      <c r="N30" s="20" t="n">
        <v>23.35845308</v>
      </c>
      <c r="O30" s="18" t="s">
        <v>182</v>
      </c>
      <c r="P30" s="20" t="s">
        <v>182</v>
      </c>
      <c r="Q30" s="18" t="s">
        <v>182</v>
      </c>
      <c r="R30" s="20" t="s">
        <v>182</v>
      </c>
      <c r="S30" s="18" t="s">
        <v>182</v>
      </c>
      <c r="T30" s="20" t="s">
        <v>182</v>
      </c>
      <c r="U30" s="18" t="n">
        <v>429.46023015</v>
      </c>
      <c r="V30" s="20" t="n">
        <v>6.6966605</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(21.0/B32*100)</f>
        <v/>
      </c>
      <c r="D32" s="19" t="n">
        <v>4457</v>
      </c>
      <c r="E32" s="18" t="n">
        <v>482.06561804</v>
      </c>
      <c r="F32" s="20" t="n">
        <v>6.07971562</v>
      </c>
      <c r="G32" s="18" t="n">
        <v>515.48321759</v>
      </c>
      <c r="H32" s="20" t="n">
        <v>4.51117637</v>
      </c>
      <c r="I32" s="18" t="n">
        <v>508.39196084</v>
      </c>
      <c r="J32" s="20" t="n">
        <v>2.37933381</v>
      </c>
      <c r="K32" s="18" t="n">
        <v>500.75295262</v>
      </c>
      <c r="L32" s="20" t="n">
        <v>5.68184156</v>
      </c>
      <c r="M32" s="18" t="n">
        <v>459.37468581</v>
      </c>
      <c r="N32" s="20" t="n">
        <v>28.13902873</v>
      </c>
      <c r="O32" s="18" t="s">
        <v>182</v>
      </c>
      <c r="P32" s="20" t="s">
        <v>182</v>
      </c>
      <c r="Q32" s="18" t="s">
        <v>182</v>
      </c>
      <c r="R32" s="20" t="s">
        <v>182</v>
      </c>
      <c r="S32" s="18" t="s">
        <v>182</v>
      </c>
      <c r="T32" s="20" t="s">
        <v>182</v>
      </c>
      <c r="U32" s="18" t="n">
        <v>435.77479691</v>
      </c>
      <c r="V32" s="20" t="n">
        <v>9.777589280000001</v>
      </c>
    </row>
    <row r="33" spans="1:22">
      <c r="A33" s="15" t="s">
        <v>208</v>
      </c>
      <c r="B33" s="17" t="n">
        <v>7325</v>
      </c>
      <c r="C33" s="18">
        <f>(275.0/B33*100)</f>
        <v/>
      </c>
      <c r="D33" s="19" t="n">
        <v>7050</v>
      </c>
      <c r="E33" s="18" t="n">
        <v>483.49589143</v>
      </c>
      <c r="F33" s="20" t="n">
        <v>7.3630115</v>
      </c>
      <c r="G33" s="18" t="n">
        <v>509.68465188</v>
      </c>
      <c r="H33" s="20" t="n">
        <v>4.7117174</v>
      </c>
      <c r="I33" s="18" t="n">
        <v>493.46826154</v>
      </c>
      <c r="J33" s="20" t="n">
        <v>2.70525604</v>
      </c>
      <c r="K33" s="18" t="n">
        <v>489.08376935</v>
      </c>
      <c r="L33" s="20" t="n">
        <v>4.43072403</v>
      </c>
      <c r="M33" s="18" t="n">
        <v>385.2957023</v>
      </c>
      <c r="N33" s="20" t="n">
        <v>29.52119482</v>
      </c>
      <c r="O33" s="18" t="s">
        <v>182</v>
      </c>
      <c r="P33" s="20" t="s">
        <v>182</v>
      </c>
      <c r="Q33" s="18" t="s">
        <v>182</v>
      </c>
      <c r="R33" s="20" t="s">
        <v>182</v>
      </c>
      <c r="S33" s="18" t="s">
        <v>182</v>
      </c>
      <c r="T33" s="20" t="s">
        <v>182</v>
      </c>
      <c r="U33" s="18" t="n">
        <v>430.97909779</v>
      </c>
      <c r="V33" s="20" t="n">
        <v>9.54713881</v>
      </c>
    </row>
    <row r="34" spans="1:22">
      <c r="A34" s="15" t="s">
        <v>209</v>
      </c>
      <c r="B34" s="17" t="n">
        <v>6350</v>
      </c>
      <c r="C34" s="18">
        <f>(123.0/B34*100)</f>
        <v/>
      </c>
      <c r="D34" s="19" t="n">
        <v>6227</v>
      </c>
      <c r="E34" s="18" t="n">
        <v>442.55121819</v>
      </c>
      <c r="F34" s="20" t="n">
        <v>4.9545388</v>
      </c>
      <c r="G34" s="18" t="n">
        <v>487.91228042</v>
      </c>
      <c r="H34" s="20" t="n">
        <v>4.01775604</v>
      </c>
      <c r="I34" s="18" t="n">
        <v>491.4212127</v>
      </c>
      <c r="J34" s="20" t="n">
        <v>2.67752257</v>
      </c>
      <c r="K34" s="18" t="n">
        <v>486.64658483</v>
      </c>
      <c r="L34" s="20" t="n">
        <v>5.0775873</v>
      </c>
      <c r="M34" s="18" t="n">
        <v>379.07328183</v>
      </c>
      <c r="N34" s="20" t="n">
        <v>14.0777645</v>
      </c>
      <c r="O34" s="18" t="s">
        <v>182</v>
      </c>
      <c r="P34" s="20" t="s">
        <v>182</v>
      </c>
      <c r="Q34" s="18" t="n">
        <v>336.51078337</v>
      </c>
      <c r="R34" s="20" t="n">
        <v>12.24828707</v>
      </c>
      <c r="S34" s="18" t="s">
        <v>182</v>
      </c>
      <c r="T34" s="20" t="s">
        <v>182</v>
      </c>
      <c r="U34" s="18" t="n">
        <v>401.16178673</v>
      </c>
      <c r="V34" s="20" t="n">
        <v>9.67612903</v>
      </c>
    </row>
    <row r="35" spans="1:22">
      <c r="A35" s="15" t="s">
        <v>210</v>
      </c>
      <c r="B35" s="17" t="n">
        <v>6406</v>
      </c>
      <c r="C35" s="18">
        <f>(111.0/B35*100)</f>
        <v/>
      </c>
      <c r="D35" s="19" t="n">
        <v>6295</v>
      </c>
      <c r="E35" s="18" t="n">
        <v>505.17378749</v>
      </c>
      <c r="F35" s="20" t="n">
        <v>4.96850203</v>
      </c>
      <c r="G35" s="18" t="n">
        <v>518.956373</v>
      </c>
      <c r="H35" s="20" t="n">
        <v>3.62389307</v>
      </c>
      <c r="I35" s="18" t="n">
        <v>516.6140094899999</v>
      </c>
      <c r="J35" s="20" t="n">
        <v>1.94618038</v>
      </c>
      <c r="K35" s="18" t="n">
        <v>506.55431131</v>
      </c>
      <c r="L35" s="20" t="n">
        <v>5.24100255</v>
      </c>
      <c r="M35" s="18" t="n">
        <v>456.28947541</v>
      </c>
      <c r="N35" s="20" t="n">
        <v>18.93491365</v>
      </c>
      <c r="O35" s="18" t="s">
        <v>182</v>
      </c>
      <c r="P35" s="20" t="s">
        <v>182</v>
      </c>
      <c r="Q35" s="18" t="n">
        <v>349.78970242</v>
      </c>
      <c r="R35" s="20" t="n">
        <v>6.90672373</v>
      </c>
      <c r="S35" s="18" t="s">
        <v>182</v>
      </c>
      <c r="T35" s="20" t="s">
        <v>182</v>
      </c>
      <c r="U35" s="18" t="n">
        <v>452.80311449</v>
      </c>
      <c r="V35" s="20" t="n">
        <v>7.33346617</v>
      </c>
    </row>
    <row r="36" spans="1:22">
      <c r="A36" s="15" t="s">
        <v>211</v>
      </c>
      <c r="B36" s="17" t="n">
        <v>6736</v>
      </c>
      <c r="C36" s="18">
        <f>(118.0/B36*100)</f>
        <v/>
      </c>
      <c r="D36" s="19" t="n">
        <v>6618</v>
      </c>
      <c r="E36" s="18" t="n">
        <v>455.78745007</v>
      </c>
      <c r="F36" s="20" t="n">
        <v>4.75750844</v>
      </c>
      <c r="G36" s="18" t="n">
        <v>489.50995885</v>
      </c>
      <c r="H36" s="20" t="n">
        <v>4.10500631</v>
      </c>
      <c r="I36" s="18" t="n">
        <v>494.97022566</v>
      </c>
      <c r="J36" s="20" t="n">
        <v>2.39210067</v>
      </c>
      <c r="K36" s="18" t="n">
        <v>487.75380813</v>
      </c>
      <c r="L36" s="20" t="n">
        <v>3.59533449</v>
      </c>
      <c r="M36" s="18" t="n">
        <v>415.69116087</v>
      </c>
      <c r="N36" s="20" t="n">
        <v>19.29217902</v>
      </c>
      <c r="O36" s="18" t="s">
        <v>182</v>
      </c>
      <c r="P36" s="20" t="s">
        <v>182</v>
      </c>
      <c r="Q36" s="18" t="s">
        <v>182</v>
      </c>
      <c r="R36" s="20" t="s">
        <v>182</v>
      </c>
      <c r="S36" s="18" t="s">
        <v>182</v>
      </c>
      <c r="T36" s="20" t="s">
        <v>182</v>
      </c>
      <c r="U36" s="18" t="n">
        <v>424.75657782</v>
      </c>
      <c r="V36" s="20" t="n">
        <v>6.93090524</v>
      </c>
    </row>
    <row r="37" spans="1:22">
      <c r="A37" s="15" t="s">
        <v>212</v>
      </c>
      <c r="B37" s="17" t="n">
        <v>5458</v>
      </c>
      <c r="C37" s="18">
        <f>(394.0/B37*100)</f>
        <v/>
      </c>
      <c r="D37" s="19" t="n">
        <v>5064</v>
      </c>
      <c r="E37" s="18" t="n">
        <v>493.39969131</v>
      </c>
      <c r="F37" s="20" t="n">
        <v>4.76458321</v>
      </c>
      <c r="G37" s="18" t="n">
        <v>511.8957045</v>
      </c>
      <c r="H37" s="20" t="n">
        <v>3.75520394</v>
      </c>
      <c r="I37" s="18" t="n">
        <v>503.48772732</v>
      </c>
      <c r="J37" s="20" t="n">
        <v>3.45402201</v>
      </c>
      <c r="K37" s="18" t="n">
        <v>499.2664053</v>
      </c>
      <c r="L37" s="20" t="n">
        <v>4.70079703</v>
      </c>
      <c r="M37" s="18" t="n">
        <v>389.21190398</v>
      </c>
      <c r="N37" s="20" t="n">
        <v>22.35314496</v>
      </c>
      <c r="O37" s="18" t="s">
        <v>182</v>
      </c>
      <c r="P37" s="20" t="s">
        <v>182</v>
      </c>
      <c r="Q37" s="18" t="s">
        <v>182</v>
      </c>
      <c r="R37" s="20" t="s">
        <v>182</v>
      </c>
      <c r="S37" s="18" t="s">
        <v>182</v>
      </c>
      <c r="T37" s="20" t="s">
        <v>182</v>
      </c>
      <c r="U37" s="18" t="n">
        <v>429.20313226</v>
      </c>
      <c r="V37" s="20" t="n">
        <v>6.21479472</v>
      </c>
    </row>
    <row r="38" spans="1:22">
      <c r="A38" s="15" t="s">
        <v>213</v>
      </c>
      <c r="B38" s="17" t="n">
        <v>5860</v>
      </c>
      <c r="C38" s="18">
        <f>(87.0/B38*100)</f>
        <v/>
      </c>
      <c r="D38" s="19" t="n">
        <v>5773</v>
      </c>
      <c r="E38" s="18" t="n">
        <v>513.74172774</v>
      </c>
      <c r="F38" s="20" t="n">
        <v>4.76317567</v>
      </c>
      <c r="G38" s="18" t="n">
        <v>533.60232633</v>
      </c>
      <c r="H38" s="20" t="n">
        <v>3.73898048</v>
      </c>
      <c r="I38" s="18" t="n">
        <v>532.7730483300001</v>
      </c>
      <c r="J38" s="20" t="n">
        <v>3.4396865</v>
      </c>
      <c r="K38" s="18" t="n">
        <v>511.35722797</v>
      </c>
      <c r="L38" s="20" t="n">
        <v>5.01282178</v>
      </c>
      <c r="M38" s="18" t="n">
        <v>423.77334755</v>
      </c>
      <c r="N38" s="20" t="n">
        <v>19.6152984</v>
      </c>
      <c r="O38" s="18" t="s">
        <v>182</v>
      </c>
      <c r="P38" s="20" t="s">
        <v>182</v>
      </c>
      <c r="Q38" s="18" t="s">
        <v>182</v>
      </c>
      <c r="R38" s="20" t="s">
        <v>182</v>
      </c>
      <c r="S38" s="18" t="s">
        <v>182</v>
      </c>
      <c r="T38" s="20" t="s">
        <v>182</v>
      </c>
      <c r="U38" s="18" t="n">
        <v>470.25737632</v>
      </c>
      <c r="V38" s="20" t="n">
        <v>6.50164711</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(5715.0/B40*100)</f>
        <v/>
      </c>
      <c r="D40" s="19" t="n">
        <v>8442</v>
      </c>
      <c r="E40" s="18" t="n">
        <v>475.78356392</v>
      </c>
      <c r="F40" s="20" t="n">
        <v>7.29277003</v>
      </c>
      <c r="G40" s="18" t="n">
        <v>509.57772148</v>
      </c>
      <c r="H40" s="20" t="n">
        <v>3.86153197</v>
      </c>
      <c r="I40" s="18" t="n">
        <v>502.68788154</v>
      </c>
      <c r="J40" s="20" t="n">
        <v>3.50917898</v>
      </c>
      <c r="K40" s="18" t="n">
        <v>491.61037241</v>
      </c>
      <c r="L40" s="20" t="n">
        <v>5.82840366</v>
      </c>
      <c r="M40" s="18" t="n">
        <v>408.69474018</v>
      </c>
      <c r="N40" s="20" t="n">
        <v>29.40753755</v>
      </c>
      <c r="O40" s="18" t="s">
        <v>182</v>
      </c>
      <c r="P40" s="20" t="s">
        <v>182</v>
      </c>
      <c r="Q40" s="18" t="n">
        <v>491.16464222</v>
      </c>
      <c r="R40" s="20" t="n">
        <v>2.5540442</v>
      </c>
      <c r="S40" s="18" t="s">
        <v>182</v>
      </c>
      <c r="T40" s="20" t="s">
        <v>182</v>
      </c>
      <c r="U40" s="18" t="n">
        <v>410.6480211</v>
      </c>
      <c r="V40" s="20" t="n">
        <v>5.5885552</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(3114.0/B46*100)</f>
        <v/>
      </c>
      <c r="D46" s="19" t="n">
        <v>20027</v>
      </c>
      <c r="E46" s="18" t="n">
        <v>353.10338535</v>
      </c>
      <c r="F46" s="20" t="n">
        <v>6.19511463</v>
      </c>
      <c r="G46" s="18" t="n">
        <v>389.83156811</v>
      </c>
      <c r="H46" s="20" t="n">
        <v>4.71996356</v>
      </c>
      <c r="I46" s="18" t="n">
        <v>395.91620651</v>
      </c>
      <c r="J46" s="20" t="n">
        <v>3.68322496</v>
      </c>
      <c r="K46" s="18" t="n">
        <v>407.09703391</v>
      </c>
      <c r="L46" s="20" t="n">
        <v>5.25572931</v>
      </c>
      <c r="M46" s="18" t="n">
        <v>284.46388749</v>
      </c>
      <c r="N46" s="20" t="n">
        <v>12.06045404</v>
      </c>
      <c r="O46" s="18" t="s">
        <v>182</v>
      </c>
      <c r="P46" s="20" t="s">
        <v>182</v>
      </c>
      <c r="Q46" s="18" t="s">
        <v>182</v>
      </c>
      <c r="R46" s="20" t="s">
        <v>182</v>
      </c>
      <c r="S46" s="18" t="s">
        <v>182</v>
      </c>
      <c r="T46" s="20" t="s">
        <v>182</v>
      </c>
      <c r="U46" s="18" t="n">
        <v>363.48756271</v>
      </c>
      <c r="V46" s="20" t="n">
        <v>3.71059474</v>
      </c>
    </row>
    <row r="47" spans="1:22">
      <c r="A47" s="15" t="s">
        <v>222</v>
      </c>
      <c r="B47" s="17" t="n">
        <v>5928</v>
      </c>
      <c r="C47" s="18">
        <f>(318.0/B47*100)</f>
        <v/>
      </c>
      <c r="D47" s="19" t="n">
        <v>5610</v>
      </c>
      <c r="E47" s="18" t="n">
        <v>413.77039016</v>
      </c>
      <c r="F47" s="20" t="n">
        <v>6.4410166</v>
      </c>
      <c r="G47" s="18" t="n">
        <v>454.5447489</v>
      </c>
      <c r="H47" s="20" t="n">
        <v>6.33076619</v>
      </c>
      <c r="I47" s="18" t="n">
        <v>463.64364781</v>
      </c>
      <c r="J47" s="20" t="n">
        <v>3.78455402</v>
      </c>
      <c r="K47" s="18" t="n">
        <v>445.02659164</v>
      </c>
      <c r="L47" s="20" t="n">
        <v>6.26565843</v>
      </c>
      <c r="M47" s="18" t="n">
        <v>351.05817057</v>
      </c>
      <c r="N47" s="20" t="n">
        <v>12.61946813</v>
      </c>
      <c r="O47" s="18" t="s">
        <v>182</v>
      </c>
      <c r="P47" s="20" t="s">
        <v>182</v>
      </c>
      <c r="Q47" s="18" t="s">
        <v>182</v>
      </c>
      <c r="R47" s="20" t="s">
        <v>182</v>
      </c>
      <c r="S47" s="18" t="s">
        <v>182</v>
      </c>
      <c r="T47" s="20" t="s">
        <v>182</v>
      </c>
      <c r="U47" s="18" t="n">
        <v>395.34886154</v>
      </c>
      <c r="V47" s="20" t="n">
        <v>5.13319372</v>
      </c>
    </row>
    <row r="48" spans="1:22">
      <c r="A48" s="15" t="s">
        <v>223</v>
      </c>
      <c r="B48" s="17" t="n">
        <v>9841</v>
      </c>
      <c r="C48" s="18">
        <f>(19.0/B48*100)</f>
        <v/>
      </c>
      <c r="D48" s="19" t="n">
        <v>9822</v>
      </c>
      <c r="E48" s="18" t="n">
        <v>489.61848871</v>
      </c>
      <c r="F48" s="20" t="n">
        <v>7.09777224</v>
      </c>
      <c r="G48" s="18" t="n">
        <v>538.9761276200001</v>
      </c>
      <c r="H48" s="20" t="n">
        <v>5.3335674</v>
      </c>
      <c r="I48" s="18" t="n">
        <v>536.0036214</v>
      </c>
      <c r="J48" s="20" t="n">
        <v>4.98759894</v>
      </c>
      <c r="K48" s="18" t="n">
        <v>561.52349658</v>
      </c>
      <c r="L48" s="20" t="n">
        <v>8.46515336</v>
      </c>
      <c r="M48" s="18" t="n">
        <v>379.37826934</v>
      </c>
      <c r="N48" s="20" t="n">
        <v>11.07715242</v>
      </c>
      <c r="O48" s="18" t="s">
        <v>182</v>
      </c>
      <c r="P48" s="20" t="s">
        <v>182</v>
      </c>
      <c r="Q48" s="18" t="s">
        <v>182</v>
      </c>
      <c r="R48" s="20" t="s">
        <v>182</v>
      </c>
      <c r="S48" s="18" t="s">
        <v>182</v>
      </c>
      <c r="T48" s="20" t="s">
        <v>182</v>
      </c>
      <c r="U48" s="18" t="n">
        <v>457.93495093</v>
      </c>
      <c r="V48" s="20" t="n">
        <v>26.86469626</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(1335.0/B50*100)</f>
        <v/>
      </c>
      <c r="D50" s="19" t="n">
        <v>10460</v>
      </c>
      <c r="E50" s="18" t="n">
        <v>362.4952651</v>
      </c>
      <c r="F50" s="20" t="n">
        <v>4.5404741</v>
      </c>
      <c r="G50" s="18" t="n">
        <v>400.29998389</v>
      </c>
      <c r="H50" s="20" t="n">
        <v>4.37651521</v>
      </c>
      <c r="I50" s="18" t="n">
        <v>400.32979525</v>
      </c>
      <c r="J50" s="20" t="n">
        <v>2.55168998</v>
      </c>
      <c r="K50" s="18" t="n">
        <v>400.88067492</v>
      </c>
      <c r="L50" s="20" t="n">
        <v>4.98138523</v>
      </c>
      <c r="M50" s="18" t="n">
        <v>309.38214635</v>
      </c>
      <c r="N50" s="20" t="n">
        <v>11.65830352</v>
      </c>
      <c r="O50" s="18" t="s">
        <v>182</v>
      </c>
      <c r="P50" s="20" t="s">
        <v>182</v>
      </c>
      <c r="Q50" s="18" t="s">
        <v>182</v>
      </c>
      <c r="R50" s="20" t="s">
        <v>182</v>
      </c>
      <c r="S50" s="18" t="s">
        <v>182</v>
      </c>
      <c r="T50" s="20" t="s">
        <v>182</v>
      </c>
      <c r="U50" s="18" t="n">
        <v>372.90383692</v>
      </c>
      <c r="V50" s="20" t="n">
        <v>7.97241991</v>
      </c>
    </row>
    <row r="51" spans="1:22">
      <c r="A51" s="15" t="s">
        <v>226</v>
      </c>
      <c r="B51" s="17" t="n">
        <v>6866</v>
      </c>
      <c r="C51" s="18">
        <f>(116.0/B51*100)</f>
        <v/>
      </c>
      <c r="D51" s="19" t="n">
        <v>6750</v>
      </c>
      <c r="E51" s="18" t="n">
        <v>400.36220277</v>
      </c>
      <c r="F51" s="20" t="n">
        <v>4.79744623</v>
      </c>
      <c r="G51" s="18" t="n">
        <v>409.92413391</v>
      </c>
      <c r="H51" s="20" t="n">
        <v>4.52966929</v>
      </c>
      <c r="I51" s="18" t="n">
        <v>404.64851496</v>
      </c>
      <c r="J51" s="20" t="n">
        <v>3.05888249</v>
      </c>
      <c r="K51" s="18" t="n">
        <v>409.70447617</v>
      </c>
      <c r="L51" s="20" t="n">
        <v>4.15701634</v>
      </c>
      <c r="M51" s="18" t="n">
        <v>338.45012167</v>
      </c>
      <c r="N51" s="20" t="n">
        <v>17.18682088</v>
      </c>
      <c r="O51" s="18" t="s">
        <v>182</v>
      </c>
      <c r="P51" s="20" t="s">
        <v>182</v>
      </c>
      <c r="Q51" s="18" t="n">
        <v>380.5422133</v>
      </c>
      <c r="R51" s="20" t="n">
        <v>4.31283207</v>
      </c>
      <c r="S51" s="18" t="s">
        <v>182</v>
      </c>
      <c r="T51" s="20" t="s">
        <v>182</v>
      </c>
      <c r="U51" s="18" t="n">
        <v>383.52680801</v>
      </c>
      <c r="V51" s="20" t="n">
        <v>4.91317159</v>
      </c>
    </row>
    <row r="52" spans="1:22">
      <c r="A52" s="15" t="s">
        <v>227</v>
      </c>
      <c r="B52" s="17" t="n">
        <v>5809</v>
      </c>
      <c r="C52" s="18">
        <f>(135.0/B52*100)</f>
        <v/>
      </c>
      <c r="D52" s="19" t="n">
        <v>5674</v>
      </c>
      <c r="E52" s="18" t="n">
        <v>442.88735987</v>
      </c>
      <c r="F52" s="20" t="n">
        <v>5.06574478</v>
      </c>
      <c r="G52" s="18" t="n">
        <v>475.16310373</v>
      </c>
      <c r="H52" s="20" t="n">
        <v>3.66562672</v>
      </c>
      <c r="I52" s="18" t="n">
        <v>470.15145732</v>
      </c>
      <c r="J52" s="20" t="n">
        <v>3.31842485</v>
      </c>
      <c r="K52" s="18" t="n">
        <v>476.4420474</v>
      </c>
      <c r="L52" s="20" t="n">
        <v>4.49314566</v>
      </c>
      <c r="M52" s="18" t="n">
        <v>376.4202098</v>
      </c>
      <c r="N52" s="20" t="n">
        <v>22.91895151</v>
      </c>
      <c r="O52" s="18" t="s">
        <v>182</v>
      </c>
      <c r="P52" s="20" t="s">
        <v>182</v>
      </c>
      <c r="Q52" s="18" t="s">
        <v>182</v>
      </c>
      <c r="R52" s="20" t="s">
        <v>182</v>
      </c>
      <c r="S52" s="18" t="s">
        <v>182</v>
      </c>
      <c r="T52" s="20" t="s">
        <v>182</v>
      </c>
      <c r="U52" s="18" t="n">
        <v>385.01250746</v>
      </c>
      <c r="V52" s="20" t="n">
        <v>6.73416581</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(577.0/B54*100)</f>
        <v/>
      </c>
      <c r="D54" s="19" t="n">
        <v>4163</v>
      </c>
      <c r="E54" s="18" t="n">
        <v>306.61965488</v>
      </c>
      <c r="F54" s="20" t="n">
        <v>5.44438613</v>
      </c>
      <c r="G54" s="18" t="n">
        <v>326.05619459</v>
      </c>
      <c r="H54" s="20" t="n">
        <v>7.72905216</v>
      </c>
      <c r="I54" s="18" t="n">
        <v>341.8088472</v>
      </c>
      <c r="J54" s="20" t="n">
        <v>3.80358392</v>
      </c>
      <c r="K54" s="18" t="n">
        <v>345.70537121</v>
      </c>
      <c r="L54" s="20" t="n">
        <v>3.6200014</v>
      </c>
      <c r="M54" s="18" t="n">
        <v>287.6604697</v>
      </c>
      <c r="N54" s="20" t="n">
        <v>9.120625710000001</v>
      </c>
      <c r="O54" s="18" t="s">
        <v>182</v>
      </c>
      <c r="P54" s="20" t="s">
        <v>182</v>
      </c>
      <c r="Q54" s="18" t="s">
        <v>182</v>
      </c>
      <c r="R54" s="20" t="s">
        <v>182</v>
      </c>
      <c r="S54" s="18" t="s">
        <v>182</v>
      </c>
      <c r="T54" s="20" t="s">
        <v>182</v>
      </c>
      <c r="U54" s="18" t="n">
        <v>300.56882314</v>
      </c>
      <c r="V54" s="20" t="n">
        <v>5.15255216</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540.56019266</v>
      </c>
      <c r="F56" s="20" t="n">
        <v>7.14813221</v>
      </c>
      <c r="G56" s="18" t="n">
        <v>560.61672548</v>
      </c>
      <c r="H56" s="20" t="n">
        <v>3.72572778</v>
      </c>
      <c r="I56" s="18" t="n">
        <v>547.5285868</v>
      </c>
      <c r="J56" s="20" t="n">
        <v>3.15746131</v>
      </c>
      <c r="K56" s="18" t="n">
        <v>527.1435414</v>
      </c>
      <c r="L56" s="20" t="n">
        <v>6.18649205</v>
      </c>
      <c r="M56" s="18" t="n">
        <v>469.66514609</v>
      </c>
      <c r="N56" s="20" t="n">
        <v>16.61451933</v>
      </c>
      <c r="O56" s="18" t="s">
        <v>182</v>
      </c>
      <c r="P56" s="20" t="s">
        <v>182</v>
      </c>
      <c r="Q56" s="18" t="s">
        <v>182</v>
      </c>
      <c r="R56" s="20" t="s">
        <v>182</v>
      </c>
      <c r="S56" s="18" t="s">
        <v>182</v>
      </c>
      <c r="T56" s="20" t="s">
        <v>182</v>
      </c>
      <c r="U56" s="18" t="n">
        <v>477.85981925</v>
      </c>
      <c r="V56" s="20" t="n">
        <v>19.09645185</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(292.0/B61*100)</f>
        <v/>
      </c>
      <c r="D61" s="19" t="n">
        <v>6233</v>
      </c>
      <c r="E61" s="18" t="n">
        <v>461.95854494</v>
      </c>
      <c r="F61" s="20" t="n">
        <v>4.46434426</v>
      </c>
      <c r="G61" s="18" t="n">
        <v>479.76626054</v>
      </c>
      <c r="H61" s="20" t="n">
        <v>4.02186711</v>
      </c>
      <c r="I61" s="18" t="n">
        <v>486.59295925</v>
      </c>
      <c r="J61" s="20" t="n">
        <v>2.47618202</v>
      </c>
      <c r="K61" s="18" t="n">
        <v>491.60753564</v>
      </c>
      <c r="L61" s="20" t="n">
        <v>4.09501479</v>
      </c>
      <c r="M61" s="18" t="n">
        <v>412.79041495</v>
      </c>
      <c r="N61" s="20" t="n">
        <v>15.55189954</v>
      </c>
      <c r="O61" s="18" t="s">
        <v>182</v>
      </c>
      <c r="P61" s="20" t="s">
        <v>182</v>
      </c>
      <c r="Q61" s="18" t="s">
        <v>182</v>
      </c>
      <c r="R61" s="20" t="s">
        <v>182</v>
      </c>
      <c r="S61" s="18" t="s">
        <v>182</v>
      </c>
      <c r="T61" s="20" t="s">
        <v>182</v>
      </c>
      <c r="U61" s="18" t="n">
        <v>413.78073731</v>
      </c>
      <c r="V61" s="20" t="n">
        <v>8.17896354</v>
      </c>
    </row>
    <row r="62" spans="1:22">
      <c r="A62" s="15" t="s">
        <v>237</v>
      </c>
      <c r="B62" s="17" t="n">
        <v>4476</v>
      </c>
      <c r="C62" s="18">
        <f>(5.0/B62*100)</f>
        <v/>
      </c>
      <c r="D62" s="19" t="n">
        <v>4471</v>
      </c>
      <c r="E62" s="18" t="n">
        <v>533.22715347</v>
      </c>
      <c r="F62" s="20" t="n">
        <v>6.09319725</v>
      </c>
      <c r="G62" s="18" t="n">
        <v>555.25623061</v>
      </c>
      <c r="H62" s="20" t="n">
        <v>3.29677808</v>
      </c>
      <c r="I62" s="18" t="n">
        <v>544.05042266</v>
      </c>
      <c r="J62" s="20" t="n">
        <v>1.42496316</v>
      </c>
      <c r="K62" s="18" t="n">
        <v>528.11231915</v>
      </c>
      <c r="L62" s="20" t="n">
        <v>4.77870168</v>
      </c>
      <c r="M62" s="18" t="n">
        <v>492.5715519</v>
      </c>
      <c r="N62" s="20" t="n">
        <v>17.55575261</v>
      </c>
      <c r="O62" s="18" t="s">
        <v>182</v>
      </c>
      <c r="P62" s="20" t="s">
        <v>182</v>
      </c>
      <c r="Q62" s="18" t="s">
        <v>182</v>
      </c>
      <c r="R62" s="20" t="s">
        <v>182</v>
      </c>
      <c r="S62" s="18" t="s">
        <v>182</v>
      </c>
      <c r="T62" s="20" t="s">
        <v>182</v>
      </c>
      <c r="U62" s="18" t="n">
        <v>454.85867584</v>
      </c>
      <c r="V62" s="20" t="n">
        <v>30.11544552</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(1072.0/B67*100)</f>
        <v/>
      </c>
      <c r="D67" s="19" t="n">
        <v>5899</v>
      </c>
      <c r="E67" s="18" t="n">
        <v>361.24691383</v>
      </c>
      <c r="F67" s="20" t="n">
        <v>4.95117008</v>
      </c>
      <c r="G67" s="18" t="n">
        <v>410.81688455</v>
      </c>
      <c r="H67" s="20" t="n">
        <v>3.99391533</v>
      </c>
      <c r="I67" s="18" t="n">
        <v>402.29257011</v>
      </c>
      <c r="J67" s="20" t="n">
        <v>2.7261538</v>
      </c>
      <c r="K67" s="18" t="n">
        <v>397.85620848</v>
      </c>
      <c r="L67" s="20" t="n">
        <v>6.18114927</v>
      </c>
      <c r="M67" s="18" t="n">
        <v>303.84785217</v>
      </c>
      <c r="N67" s="20" t="n">
        <v>8.663461910000001</v>
      </c>
      <c r="O67" s="18" t="s">
        <v>182</v>
      </c>
      <c r="P67" s="20" t="s">
        <v>182</v>
      </c>
      <c r="Q67" s="18" t="s">
        <v>182</v>
      </c>
      <c r="R67" s="20" t="s">
        <v>182</v>
      </c>
      <c r="S67" s="18" t="s">
        <v>182</v>
      </c>
      <c r="T67" s="20" t="s">
        <v>182</v>
      </c>
      <c r="U67" s="18" t="n">
        <v>331.17280682</v>
      </c>
      <c r="V67" s="20" t="n">
        <v>9.199610809999999</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483.11492601</v>
      </c>
      <c r="F70" s="20" t="n">
        <v>7.17315108</v>
      </c>
      <c r="G70" s="18" t="n">
        <v>501.92352417</v>
      </c>
      <c r="H70" s="20" t="n">
        <v>4.23207633</v>
      </c>
      <c r="I70" s="18" t="n">
        <v>499.38529314</v>
      </c>
      <c r="J70" s="20" t="n">
        <v>3.17714391</v>
      </c>
      <c r="K70" s="18" t="n">
        <v>500.66505808</v>
      </c>
      <c r="L70" s="20" t="n">
        <v>5.42837473</v>
      </c>
      <c r="M70" s="18" t="n">
        <v>454.95534387</v>
      </c>
      <c r="N70" s="20" t="n">
        <v>16.73197951</v>
      </c>
      <c r="O70" s="18" t="s">
        <v>182</v>
      </c>
      <c r="P70" s="20" t="s">
        <v>182</v>
      </c>
      <c r="Q70" s="18" t="s">
        <v>182</v>
      </c>
      <c r="R70" s="20" t="s">
        <v>182</v>
      </c>
      <c r="S70" s="18" t="s">
        <v>182</v>
      </c>
      <c r="T70" s="20" t="s">
        <v>182</v>
      </c>
      <c r="U70" s="18" t="n">
        <v>439.53266028</v>
      </c>
      <c r="V70" s="20" t="n">
        <v>8.885801430000001</v>
      </c>
    </row>
    <row r="71" spans="1:22">
      <c r="A71" s="15" t="s">
        <v>246</v>
      </c>
      <c r="B71" s="17" t="n">
        <v>6115</v>
      </c>
      <c r="C71" s="18">
        <f>(132.0/B71*100)</f>
        <v/>
      </c>
      <c r="D71" s="19" t="n">
        <v>5983</v>
      </c>
      <c r="E71" s="18" t="n">
        <v>559.69482722</v>
      </c>
      <c r="F71" s="20" t="n">
        <v>5.48158075</v>
      </c>
      <c r="G71" s="18" t="n">
        <v>579.8019368400001</v>
      </c>
      <c r="H71" s="20" t="n">
        <v>3.48431793</v>
      </c>
      <c r="I71" s="18" t="n">
        <v>562.37786944</v>
      </c>
      <c r="J71" s="20" t="n">
        <v>1.73009214</v>
      </c>
      <c r="K71" s="18" t="n">
        <v>558.13404215</v>
      </c>
      <c r="L71" s="20" t="n">
        <v>5.45662563</v>
      </c>
      <c r="M71" s="18" t="n">
        <v>478.19921099</v>
      </c>
      <c r="N71" s="20" t="n">
        <v>17.49214051</v>
      </c>
      <c r="O71" s="18" t="s">
        <v>182</v>
      </c>
      <c r="P71" s="20" t="s">
        <v>182</v>
      </c>
      <c r="Q71" s="18" t="s">
        <v>182</v>
      </c>
      <c r="R71" s="20" t="s">
        <v>182</v>
      </c>
      <c r="S71" s="18" t="s">
        <v>182</v>
      </c>
      <c r="T71" s="20" t="s">
        <v>182</v>
      </c>
      <c r="U71" s="18" t="n">
        <v>532.26081225</v>
      </c>
      <c r="V71" s="20" t="n">
        <v>14.21454213</v>
      </c>
    </row>
    <row r="72" spans="1:22">
      <c r="A72" s="15" t="s">
        <v>247</v>
      </c>
      <c r="B72" s="17" t="n">
        <v>7708</v>
      </c>
      <c r="C72" s="18">
        <f>(9.0/B72*100)</f>
        <v/>
      </c>
      <c r="D72" s="19" t="n">
        <v>7699</v>
      </c>
      <c r="E72" s="18" t="n">
        <v>523.1851441699999</v>
      </c>
      <c r="F72" s="20" t="n">
        <v>6.4655272</v>
      </c>
      <c r="G72" s="18" t="n">
        <v>560.0330980700001</v>
      </c>
      <c r="H72" s="20" t="n">
        <v>3.48132561</v>
      </c>
      <c r="I72" s="18" t="n">
        <v>537.43244505</v>
      </c>
      <c r="J72" s="20" t="n">
        <v>3.12423229</v>
      </c>
      <c r="K72" s="18" t="n">
        <v>550.153425</v>
      </c>
      <c r="L72" s="20" t="n">
        <v>6.37475752</v>
      </c>
      <c r="M72" s="18" t="n">
        <v>397.26229727</v>
      </c>
      <c r="N72" s="20" t="n">
        <v>19.0006931</v>
      </c>
      <c r="O72" s="18" t="s">
        <v>182</v>
      </c>
      <c r="P72" s="20" t="s">
        <v>182</v>
      </c>
      <c r="Q72" s="18" t="s">
        <v>182</v>
      </c>
      <c r="R72" s="20" t="s">
        <v>182</v>
      </c>
      <c r="S72" s="18" t="s">
        <v>182</v>
      </c>
      <c r="T72" s="20" t="s">
        <v>182</v>
      </c>
      <c r="U72" s="18" t="n">
        <v>442.67168749</v>
      </c>
      <c r="V72" s="20" t="n">
        <v>37.01138923</v>
      </c>
    </row>
    <row r="73" spans="1:22">
      <c r="A73" s="15" t="s">
        <v>248</v>
      </c>
      <c r="B73" s="17" t="n">
        <v>8249</v>
      </c>
      <c r="C73" s="18">
        <f>(279.0/B73*100)</f>
        <v/>
      </c>
      <c r="D73" s="19" t="n">
        <v>7970</v>
      </c>
      <c r="E73" s="18" t="n">
        <v>386.14811598</v>
      </c>
      <c r="F73" s="20" t="n">
        <v>7.23860256</v>
      </c>
      <c r="G73" s="18" t="n">
        <v>422.04375173</v>
      </c>
      <c r="H73" s="20" t="n">
        <v>5.47261422</v>
      </c>
      <c r="I73" s="18" t="n">
        <v>417.1741577</v>
      </c>
      <c r="J73" s="20" t="n">
        <v>3.0963464</v>
      </c>
      <c r="K73" s="18" t="n">
        <v>432.57049548</v>
      </c>
      <c r="L73" s="20" t="n">
        <v>5.29603103</v>
      </c>
      <c r="M73" s="18" t="n">
        <v>373.56292305</v>
      </c>
      <c r="N73" s="20" t="n">
        <v>8.33863586</v>
      </c>
      <c r="O73" s="18" t="s">
        <v>182</v>
      </c>
      <c r="P73" s="20" t="s">
        <v>182</v>
      </c>
      <c r="Q73" s="18" t="s">
        <v>182</v>
      </c>
      <c r="R73" s="20" t="s">
        <v>182</v>
      </c>
      <c r="S73" s="18" t="s">
        <v>182</v>
      </c>
      <c r="T73" s="20" t="s">
        <v>182</v>
      </c>
      <c r="U73" s="18" t="n">
        <v>365.84867681</v>
      </c>
      <c r="V73" s="20" t="n">
        <v>13.480171</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(368.0/B77*100)</f>
        <v/>
      </c>
      <c r="D77" s="19" t="n">
        <v>5694</v>
      </c>
      <c r="E77" s="18" t="n">
        <v>392.28113207</v>
      </c>
      <c r="F77" s="20" t="n">
        <v>4.8370137</v>
      </c>
      <c r="G77" s="18" t="n">
        <v>442.05001264</v>
      </c>
      <c r="H77" s="20" t="n">
        <v>4.74381437</v>
      </c>
      <c r="I77" s="18" t="n">
        <v>437.33804281</v>
      </c>
      <c r="J77" s="20" t="n">
        <v>3.56589395</v>
      </c>
      <c r="K77" s="18" t="n">
        <v>430.89167498</v>
      </c>
      <c r="L77" s="20" t="n">
        <v>5.33371953</v>
      </c>
      <c r="M77" s="18" t="n">
        <v>351.09429102</v>
      </c>
      <c r="N77" s="20" t="n">
        <v>14.79109672</v>
      </c>
      <c r="O77" s="18" t="s">
        <v>182</v>
      </c>
      <c r="P77" s="20" t="s">
        <v>182</v>
      </c>
      <c r="Q77" s="18" t="s">
        <v>182</v>
      </c>
      <c r="R77" s="20" t="s">
        <v>182</v>
      </c>
      <c r="S77" s="18" t="s">
        <v>182</v>
      </c>
      <c r="T77" s="20" t="s">
        <v>182</v>
      </c>
      <c r="U77" s="18" t="n">
        <v>373.83884742</v>
      </c>
      <c r="V77" s="20" t="n">
        <v>3.78788906</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370</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512.22017238</v>
      </c>
      <c r="F7" s="20" t="n">
        <v>3.50662506</v>
      </c>
      <c r="G7" s="18" t="n">
        <v>510.87053354</v>
      </c>
      <c r="H7" s="20" t="n">
        <v>2.52051238</v>
      </c>
      <c r="I7" s="18" t="n">
        <v>489.73297223</v>
      </c>
      <c r="J7" s="20" t="n">
        <v>2.43222416</v>
      </c>
      <c r="K7" s="18" t="n">
        <v>495.13917752</v>
      </c>
      <c r="L7" s="20" t="n">
        <v>5.07618314</v>
      </c>
      <c r="M7" s="18" t="n">
        <v>388.11866311</v>
      </c>
      <c r="N7" s="20" t="n">
        <v>15.08149247</v>
      </c>
      <c r="O7" s="18" t="s">
        <v>182</v>
      </c>
      <c r="P7" s="20" t="s">
        <v>182</v>
      </c>
      <c r="Q7" s="18" t="s">
        <v>182</v>
      </c>
      <c r="R7" s="20" t="s">
        <v>182</v>
      </c>
      <c r="S7" s="18" t="s">
        <v>182</v>
      </c>
      <c r="T7" s="20" t="s">
        <v>182</v>
      </c>
      <c r="U7" s="18" t="n">
        <v>462.86999678</v>
      </c>
      <c r="V7" s="20" t="n">
        <v>4.52821648</v>
      </c>
    </row>
    <row r="8" spans="1:22">
      <c r="A8" s="15" t="s">
        <v>183</v>
      </c>
      <c r="B8" s="17" t="n">
        <v>7007</v>
      </c>
      <c r="C8" s="18">
        <f>(306.0/B8*100)</f>
        <v/>
      </c>
      <c r="D8" s="19" t="n">
        <v>6701</v>
      </c>
      <c r="E8" s="18" t="n">
        <v>502.29064573</v>
      </c>
      <c r="F8" s="20" t="n">
        <v>3.58754834</v>
      </c>
      <c r="G8" s="18" t="n">
        <v>508.98924185</v>
      </c>
      <c r="H8" s="20" t="n">
        <v>3.64753197</v>
      </c>
      <c r="I8" s="18" t="n">
        <v>502.31602082</v>
      </c>
      <c r="J8" s="20" t="n">
        <v>4.15425165</v>
      </c>
      <c r="K8" s="18" t="n">
        <v>489.8127625</v>
      </c>
      <c r="L8" s="20" t="n">
        <v>5.56241215</v>
      </c>
      <c r="M8" s="18" t="n">
        <v>431.33135579</v>
      </c>
      <c r="N8" s="20" t="n">
        <v>28.63360248</v>
      </c>
      <c r="O8" s="18" t="s">
        <v>182</v>
      </c>
      <c r="P8" s="20" t="s">
        <v>182</v>
      </c>
      <c r="Q8" s="18" t="n">
        <v>301.63126691</v>
      </c>
      <c r="R8" s="20" t="n">
        <v>25.14921031</v>
      </c>
      <c r="S8" s="18" t="s">
        <v>182</v>
      </c>
      <c r="T8" s="20" t="s">
        <v>182</v>
      </c>
      <c r="U8" s="18" t="n">
        <v>436.80057706</v>
      </c>
      <c r="V8" s="20" t="n">
        <v>6.54200229</v>
      </c>
    </row>
    <row r="9" spans="1:22">
      <c r="A9" s="15" t="s">
        <v>184</v>
      </c>
      <c r="B9" s="17" t="n">
        <v>9651</v>
      </c>
      <c r="C9" s="18">
        <f>(709.0/B9*100)</f>
        <v/>
      </c>
      <c r="D9" s="19" t="n">
        <v>8942</v>
      </c>
      <c r="E9" s="18" t="n">
        <v>528.1657034</v>
      </c>
      <c r="F9" s="20" t="n">
        <v>3.90719602</v>
      </c>
      <c r="G9" s="18" t="n">
        <v>534.50538488</v>
      </c>
      <c r="H9" s="20" t="n">
        <v>2.70032785</v>
      </c>
      <c r="I9" s="18" t="n">
        <v>511.35656796</v>
      </c>
      <c r="J9" s="20" t="n">
        <v>2.99536371</v>
      </c>
      <c r="K9" s="18" t="n">
        <v>480.01755566</v>
      </c>
      <c r="L9" s="20" t="n">
        <v>5.24356062</v>
      </c>
      <c r="M9" s="18" t="n">
        <v>434.12804464</v>
      </c>
      <c r="N9" s="20" t="n">
        <v>42.04427122</v>
      </c>
      <c r="O9" s="18" t="s">
        <v>182</v>
      </c>
      <c r="P9" s="20" t="s">
        <v>182</v>
      </c>
      <c r="Q9" s="18" t="n">
        <v>357.98454354</v>
      </c>
      <c r="R9" s="20" t="n">
        <v>11.51846445</v>
      </c>
      <c r="S9" s="18" t="s">
        <v>182</v>
      </c>
      <c r="T9" s="20" t="s">
        <v>182</v>
      </c>
      <c r="U9" s="18" t="n">
        <v>439.16191693</v>
      </c>
      <c r="V9" s="20" t="n">
        <v>4.95199871</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(192.0/B11*100)</f>
        <v/>
      </c>
      <c r="D11" s="19" t="n">
        <v>6861</v>
      </c>
      <c r="E11" s="18" t="n">
        <v>430.04228727</v>
      </c>
      <c r="F11" s="20" t="n">
        <v>4.25758617</v>
      </c>
      <c r="G11" s="18" t="n">
        <v>437.38992718</v>
      </c>
      <c r="H11" s="20" t="n">
        <v>3.39143189</v>
      </c>
      <c r="I11" s="18" t="n">
        <v>423.27803624</v>
      </c>
      <c r="J11" s="20" t="n">
        <v>3.11052542</v>
      </c>
      <c r="K11" s="18" t="n">
        <v>420.74652685</v>
      </c>
      <c r="L11" s="20" t="n">
        <v>5.44844381</v>
      </c>
      <c r="M11" s="18" t="n">
        <v>327.62067624</v>
      </c>
      <c r="N11" s="20" t="n">
        <v>23.85874784</v>
      </c>
      <c r="O11" s="18" t="s">
        <v>182</v>
      </c>
      <c r="P11" s="20" t="s">
        <v>182</v>
      </c>
      <c r="Q11" s="18" t="s">
        <v>182</v>
      </c>
      <c r="R11" s="20" t="s">
        <v>182</v>
      </c>
      <c r="S11" s="18" t="s">
        <v>182</v>
      </c>
      <c r="T11" s="20" t="s">
        <v>182</v>
      </c>
      <c r="U11" s="18" t="n">
        <v>392.94225987</v>
      </c>
      <c r="V11" s="20" t="n">
        <v>5.69165106</v>
      </c>
    </row>
    <row r="12" spans="1:22">
      <c r="A12" s="15" t="s">
        <v>187</v>
      </c>
      <c r="B12" s="17" t="n">
        <v>6894</v>
      </c>
      <c r="C12" s="18">
        <f>(129.0/B12*100)</f>
        <v/>
      </c>
      <c r="D12" s="19" t="n">
        <v>6765</v>
      </c>
      <c r="E12" s="18" t="n">
        <v>503.94063941</v>
      </c>
      <c r="F12" s="20" t="n">
        <v>4.24326309</v>
      </c>
      <c r="G12" s="18" t="n">
        <v>512.71535822</v>
      </c>
      <c r="H12" s="20" t="n">
        <v>2.31702126</v>
      </c>
      <c r="I12" s="18" t="n">
        <v>488.33587538</v>
      </c>
      <c r="J12" s="20" t="n">
        <v>2.90666256</v>
      </c>
      <c r="K12" s="18" t="n">
        <v>488.88002609</v>
      </c>
      <c r="L12" s="20" t="n">
        <v>6.11954919</v>
      </c>
      <c r="M12" s="18" t="n">
        <v>428.30653466</v>
      </c>
      <c r="N12" s="20" t="n">
        <v>25.45177241</v>
      </c>
      <c r="O12" s="18" t="s">
        <v>182</v>
      </c>
      <c r="P12" s="20" t="s">
        <v>182</v>
      </c>
      <c r="Q12" s="18" t="n">
        <v>340.98506961</v>
      </c>
      <c r="R12" s="20" t="n">
        <v>12.52444664</v>
      </c>
      <c r="S12" s="18" t="s">
        <v>182</v>
      </c>
      <c r="T12" s="20" t="s">
        <v>182</v>
      </c>
      <c r="U12" s="18" t="n">
        <v>423.65622175</v>
      </c>
      <c r="V12" s="20" t="n">
        <v>6.16979456</v>
      </c>
    </row>
    <row r="13" spans="1:22">
      <c r="A13" s="15" t="s">
        <v>188</v>
      </c>
      <c r="B13" s="17" t="n">
        <v>7161</v>
      </c>
      <c r="C13" s="18">
        <f>(382.0/B13*100)</f>
        <v/>
      </c>
      <c r="D13" s="19" t="n">
        <v>6779</v>
      </c>
      <c r="E13" s="18" t="n">
        <v>528.26562602</v>
      </c>
      <c r="F13" s="20" t="n">
        <v>3.72703606</v>
      </c>
      <c r="G13" s="18" t="n">
        <v>529.34301323</v>
      </c>
      <c r="H13" s="20" t="n">
        <v>2.96219946</v>
      </c>
      <c r="I13" s="18" t="n">
        <v>511.30268079</v>
      </c>
      <c r="J13" s="20" t="n">
        <v>3.10096359</v>
      </c>
      <c r="K13" s="18" t="n">
        <v>519.25003451</v>
      </c>
      <c r="L13" s="20" t="n">
        <v>5.1130068</v>
      </c>
      <c r="M13" s="18" t="n">
        <v>403.46505939</v>
      </c>
      <c r="N13" s="20" t="n">
        <v>16.7949963</v>
      </c>
      <c r="O13" s="18" t="s">
        <v>182</v>
      </c>
      <c r="P13" s="20" t="s">
        <v>182</v>
      </c>
      <c r="Q13" s="18" t="n">
        <v>447.51533769</v>
      </c>
      <c r="R13" s="20" t="n">
        <v>5.97365007</v>
      </c>
      <c r="S13" s="18" t="s">
        <v>182</v>
      </c>
      <c r="T13" s="20" t="s">
        <v>182</v>
      </c>
      <c r="U13" s="18" t="n">
        <v>442.33061058</v>
      </c>
      <c r="V13" s="20" t="n">
        <v>5.32617199</v>
      </c>
    </row>
    <row r="14" spans="1:22">
      <c r="A14" s="15" t="s">
        <v>189</v>
      </c>
      <c r="B14" s="17" t="n">
        <v>5587</v>
      </c>
      <c r="C14" s="18">
        <f>(214.0/B14*100)</f>
        <v/>
      </c>
      <c r="D14" s="19" t="n">
        <v>5373</v>
      </c>
      <c r="E14" s="18" t="n">
        <v>527.21800494</v>
      </c>
      <c r="F14" s="20" t="n">
        <v>3.98787462</v>
      </c>
      <c r="G14" s="18" t="n">
        <v>534.66991294</v>
      </c>
      <c r="H14" s="20" t="n">
        <v>2.7049318</v>
      </c>
      <c r="I14" s="18" t="n">
        <v>512.5528747</v>
      </c>
      <c r="J14" s="20" t="n">
        <v>2.5036276</v>
      </c>
      <c r="K14" s="18" t="n">
        <v>502.78330475</v>
      </c>
      <c r="L14" s="20" t="n">
        <v>5.45211387</v>
      </c>
      <c r="M14" s="18" t="n">
        <v>422.7798821</v>
      </c>
      <c r="N14" s="20" t="n">
        <v>14.90176457</v>
      </c>
      <c r="O14" s="18" t="s">
        <v>182</v>
      </c>
      <c r="P14" s="20" t="s">
        <v>182</v>
      </c>
      <c r="Q14" s="18" t="s">
        <v>182</v>
      </c>
      <c r="R14" s="20" t="s">
        <v>182</v>
      </c>
      <c r="S14" s="18" t="s">
        <v>182</v>
      </c>
      <c r="T14" s="20" t="s">
        <v>182</v>
      </c>
      <c r="U14" s="18" t="n">
        <v>476.47156357</v>
      </c>
      <c r="V14" s="20" t="n">
        <v>8.7666412</v>
      </c>
    </row>
    <row r="15" spans="1:22">
      <c r="A15" s="15" t="s">
        <v>190</v>
      </c>
      <c r="B15" s="17" t="n">
        <v>5882</v>
      </c>
      <c r="C15" s="18">
        <f>(215.0/B15*100)</f>
        <v/>
      </c>
      <c r="D15" s="19" t="n">
        <v>5667</v>
      </c>
      <c r="E15" s="18" t="n">
        <v>512.7515439699999</v>
      </c>
      <c r="F15" s="20" t="n">
        <v>4.12900758</v>
      </c>
      <c r="G15" s="18" t="n">
        <v>525.0315311099999</v>
      </c>
      <c r="H15" s="20" t="n">
        <v>2.71804909</v>
      </c>
      <c r="I15" s="18" t="n">
        <v>511.73286791</v>
      </c>
      <c r="J15" s="20" t="n">
        <v>2.59291626</v>
      </c>
      <c r="K15" s="18" t="n">
        <v>506.19514267</v>
      </c>
      <c r="L15" s="20" t="n">
        <v>5.67514328</v>
      </c>
      <c r="M15" s="18" t="n">
        <v>390.64671061</v>
      </c>
      <c r="N15" s="20" t="n">
        <v>25.21597104</v>
      </c>
      <c r="O15" s="18" t="s">
        <v>182</v>
      </c>
      <c r="P15" s="20" t="s">
        <v>182</v>
      </c>
      <c r="Q15" s="18" t="n">
        <v>368.85220715</v>
      </c>
      <c r="R15" s="20" t="n">
        <v>14.5875493</v>
      </c>
      <c r="S15" s="18" t="s">
        <v>182</v>
      </c>
      <c r="T15" s="20" t="s">
        <v>182</v>
      </c>
      <c r="U15" s="18" t="n">
        <v>465.75232262</v>
      </c>
      <c r="V15" s="20" t="n">
        <v>6.84724984</v>
      </c>
    </row>
    <row r="16" spans="1:22">
      <c r="A16" s="15" t="s">
        <v>191</v>
      </c>
      <c r="B16" s="17" t="n">
        <v>6108</v>
      </c>
      <c r="C16" s="18">
        <f>(283.0/B16*100)</f>
        <v/>
      </c>
      <c r="D16" s="19" t="n">
        <v>5825</v>
      </c>
      <c r="E16" s="18" t="n">
        <v>507.00432324</v>
      </c>
      <c r="F16" s="20" t="n">
        <v>4.13087415</v>
      </c>
      <c r="G16" s="18" t="n">
        <v>520.71439326</v>
      </c>
      <c r="H16" s="20" t="n">
        <v>3.3420018</v>
      </c>
      <c r="I16" s="18" t="n">
        <v>500.91872359</v>
      </c>
      <c r="J16" s="20" t="n">
        <v>2.70093489</v>
      </c>
      <c r="K16" s="18" t="n">
        <v>477.4734265</v>
      </c>
      <c r="L16" s="20" t="n">
        <v>4.98269481</v>
      </c>
      <c r="M16" s="18" t="n">
        <v>357.17090442</v>
      </c>
      <c r="N16" s="20" t="n">
        <v>17.03892866</v>
      </c>
      <c r="O16" s="18" t="s">
        <v>182</v>
      </c>
      <c r="P16" s="20" t="s">
        <v>182</v>
      </c>
      <c r="Q16" s="18" t="s">
        <v>182</v>
      </c>
      <c r="R16" s="20" t="s">
        <v>182</v>
      </c>
      <c r="S16" s="18" t="s">
        <v>182</v>
      </c>
      <c r="T16" s="20" t="s">
        <v>182</v>
      </c>
      <c r="U16" s="18" t="n">
        <v>415.87114039</v>
      </c>
      <c r="V16" s="20" t="n">
        <v>6.22937583</v>
      </c>
    </row>
    <row r="17" spans="1:22">
      <c r="A17" s="15" t="s">
        <v>192</v>
      </c>
      <c r="B17" s="17" t="n">
        <v>6504</v>
      </c>
      <c r="C17" s="18">
        <f>(868.0/B17*100)</f>
        <v/>
      </c>
      <c r="D17" s="19" t="n">
        <v>5636</v>
      </c>
      <c r="E17" s="18" t="n">
        <v>528.8238904900001</v>
      </c>
      <c r="F17" s="20" t="n">
        <v>3.18211174</v>
      </c>
      <c r="G17" s="18" t="n">
        <v>522.03664628</v>
      </c>
      <c r="H17" s="20" t="n">
        <v>3.63269577</v>
      </c>
      <c r="I17" s="18" t="n">
        <v>502.07979016</v>
      </c>
      <c r="J17" s="20" t="n">
        <v>3.93429045</v>
      </c>
      <c r="K17" s="18" t="n">
        <v>496.90560369</v>
      </c>
      <c r="L17" s="20" t="n">
        <v>5.9728401</v>
      </c>
      <c r="M17" s="18" t="s">
        <v>182</v>
      </c>
      <c r="N17" s="20" t="s">
        <v>182</v>
      </c>
      <c r="O17" s="18" t="s">
        <v>182</v>
      </c>
      <c r="P17" s="20" t="s">
        <v>182</v>
      </c>
      <c r="Q17" s="18" t="n">
        <v>362.96139732</v>
      </c>
      <c r="R17" s="20" t="n">
        <v>12.64520278</v>
      </c>
      <c r="S17" s="18" t="s">
        <v>182</v>
      </c>
      <c r="T17" s="20" t="s">
        <v>182</v>
      </c>
      <c r="U17" s="18" t="n">
        <v>449.6995333</v>
      </c>
      <c r="V17" s="20" t="n">
        <v>6.57962968</v>
      </c>
    </row>
    <row r="18" spans="1:22">
      <c r="A18" s="15" t="s">
        <v>193</v>
      </c>
      <c r="B18" s="17" t="n">
        <v>5532</v>
      </c>
      <c r="C18" s="18">
        <f>(44.0/B18*100)</f>
        <v/>
      </c>
      <c r="D18" s="19" t="n">
        <v>5488</v>
      </c>
      <c r="E18" s="18" t="n">
        <v>457.23519575</v>
      </c>
      <c r="F18" s="20" t="n">
        <v>4.68594937</v>
      </c>
      <c r="G18" s="18" t="n">
        <v>473.67028525</v>
      </c>
      <c r="H18" s="20" t="n">
        <v>4.07003924</v>
      </c>
      <c r="I18" s="18" t="n">
        <v>454.98570132</v>
      </c>
      <c r="J18" s="20" t="n">
        <v>3.73239004</v>
      </c>
      <c r="K18" s="18" t="n">
        <v>445.91680949</v>
      </c>
      <c r="L18" s="20" t="n">
        <v>5.30736049</v>
      </c>
      <c r="M18" s="18" t="n">
        <v>358.73236946</v>
      </c>
      <c r="N18" s="20" t="n">
        <v>16.39771243</v>
      </c>
      <c r="O18" s="18" t="s">
        <v>182</v>
      </c>
      <c r="P18" s="20" t="s">
        <v>182</v>
      </c>
      <c r="Q18" s="18" t="s">
        <v>182</v>
      </c>
      <c r="R18" s="20" t="s">
        <v>182</v>
      </c>
      <c r="S18" s="18" t="s">
        <v>182</v>
      </c>
      <c r="T18" s="20" t="s">
        <v>182</v>
      </c>
      <c r="U18" s="18" t="n">
        <v>403.74257155</v>
      </c>
      <c r="V18" s="20" t="n">
        <v>7.72326647</v>
      </c>
    </row>
    <row r="19" spans="1:22">
      <c r="A19" s="15" t="s">
        <v>194</v>
      </c>
      <c r="B19" s="17" t="n">
        <v>5658</v>
      </c>
      <c r="C19" s="18">
        <f>(345.0/B19*100)</f>
        <v/>
      </c>
      <c r="D19" s="19" t="n">
        <v>5313</v>
      </c>
      <c r="E19" s="18" t="n">
        <v>497.78284466</v>
      </c>
      <c r="F19" s="20" t="n">
        <v>5.11725188</v>
      </c>
      <c r="G19" s="18" t="n">
        <v>495.22946574</v>
      </c>
      <c r="H19" s="20" t="n">
        <v>3.96169425</v>
      </c>
      <c r="I19" s="18" t="n">
        <v>473.77257733</v>
      </c>
      <c r="J19" s="20" t="n">
        <v>2.84157628</v>
      </c>
      <c r="K19" s="18" t="n">
        <v>467.3359638</v>
      </c>
      <c r="L19" s="20" t="n">
        <v>6.33402627</v>
      </c>
      <c r="M19" s="18" t="n">
        <v>385.76858232</v>
      </c>
      <c r="N19" s="20" t="n">
        <v>18.33358349</v>
      </c>
      <c r="O19" s="18" t="s">
        <v>182</v>
      </c>
      <c r="P19" s="20" t="s">
        <v>182</v>
      </c>
      <c r="Q19" s="18" t="s">
        <v>182</v>
      </c>
      <c r="R19" s="20" t="s">
        <v>182</v>
      </c>
      <c r="S19" s="18" t="s">
        <v>182</v>
      </c>
      <c r="T19" s="20" t="s">
        <v>182</v>
      </c>
      <c r="U19" s="18" t="n">
        <v>406.94581205</v>
      </c>
      <c r="V19" s="20" t="n">
        <v>7.53333245</v>
      </c>
    </row>
    <row r="20" spans="1:22">
      <c r="A20" s="15" t="s">
        <v>195</v>
      </c>
      <c r="B20" s="17" t="n">
        <v>3371</v>
      </c>
      <c r="C20" s="18">
        <f>(81.0/B20*100)</f>
        <v/>
      </c>
      <c r="D20" s="19" t="n">
        <v>3290</v>
      </c>
      <c r="E20" s="18" t="n">
        <v>494.49842427</v>
      </c>
      <c r="F20" s="20" t="n">
        <v>6.33736965</v>
      </c>
      <c r="G20" s="18" t="n">
        <v>497.06060492</v>
      </c>
      <c r="H20" s="20" t="n">
        <v>3.97458858</v>
      </c>
      <c r="I20" s="18" t="n">
        <v>492.97570823</v>
      </c>
      <c r="J20" s="20" t="n">
        <v>2.76030773</v>
      </c>
      <c r="K20" s="18" t="n">
        <v>486.61313531</v>
      </c>
      <c r="L20" s="20" t="n">
        <v>6.60737358</v>
      </c>
      <c r="M20" s="18" t="s">
        <v>182</v>
      </c>
      <c r="N20" s="20" t="s">
        <v>182</v>
      </c>
      <c r="O20" s="18" t="s">
        <v>182</v>
      </c>
      <c r="P20" s="20" t="s">
        <v>182</v>
      </c>
      <c r="Q20" s="18" t="s">
        <v>182</v>
      </c>
      <c r="R20" s="20" t="s">
        <v>182</v>
      </c>
      <c r="S20" s="18" t="s">
        <v>182</v>
      </c>
      <c r="T20" s="20" t="s">
        <v>182</v>
      </c>
      <c r="U20" s="18" t="n">
        <v>442.47348967</v>
      </c>
      <c r="V20" s="20" t="n">
        <v>6.95292124</v>
      </c>
    </row>
    <row r="21" spans="1:22">
      <c r="A21" s="15" t="s">
        <v>196</v>
      </c>
      <c r="B21" s="17" t="n">
        <v>5741</v>
      </c>
      <c r="C21" s="18">
        <f>(122.0/B21*100)</f>
        <v/>
      </c>
      <c r="D21" s="19" t="n">
        <v>5619</v>
      </c>
      <c r="E21" s="18" t="n">
        <v>517.5097898499999</v>
      </c>
      <c r="F21" s="20" t="n">
        <v>3.68225398</v>
      </c>
      <c r="G21" s="18" t="n">
        <v>512.27124068</v>
      </c>
      <c r="H21" s="20" t="n">
        <v>2.29117861</v>
      </c>
      <c r="I21" s="18" t="n">
        <v>494.7540737</v>
      </c>
      <c r="J21" s="20" t="n">
        <v>2.77257851</v>
      </c>
      <c r="K21" s="18" t="n">
        <v>497.48319235</v>
      </c>
      <c r="L21" s="20" t="n">
        <v>6.19794922</v>
      </c>
      <c r="M21" s="18" t="n">
        <v>424.8487347</v>
      </c>
      <c r="N21" s="20" t="n">
        <v>29.04056888</v>
      </c>
      <c r="O21" s="18" t="s">
        <v>182</v>
      </c>
      <c r="P21" s="20" t="s">
        <v>182</v>
      </c>
      <c r="Q21" s="18" t="s">
        <v>182</v>
      </c>
      <c r="R21" s="20" t="s">
        <v>182</v>
      </c>
      <c r="S21" s="18" t="s">
        <v>182</v>
      </c>
      <c r="T21" s="20" t="s">
        <v>182</v>
      </c>
      <c r="U21" s="18" t="n">
        <v>455.92593053</v>
      </c>
      <c r="V21" s="20" t="n">
        <v>7.01585636</v>
      </c>
    </row>
    <row r="22" spans="1:22">
      <c r="A22" s="15" t="s">
        <v>197</v>
      </c>
      <c r="B22" s="17" t="n">
        <v>6598</v>
      </c>
      <c r="C22" s="18">
        <f>(108.0/B22*100)</f>
        <v/>
      </c>
      <c r="D22" s="19" t="n">
        <v>6490</v>
      </c>
      <c r="E22" s="18" t="n">
        <v>500.30282127</v>
      </c>
      <c r="F22" s="20" t="n">
        <v>6.29527845</v>
      </c>
      <c r="G22" s="18" t="n">
        <v>492.07013585</v>
      </c>
      <c r="H22" s="20" t="n">
        <v>4.60462438</v>
      </c>
      <c r="I22" s="18" t="n">
        <v>466.46045664</v>
      </c>
      <c r="J22" s="20" t="n">
        <v>4.51930425</v>
      </c>
      <c r="K22" s="18" t="n">
        <v>463.06805062</v>
      </c>
      <c r="L22" s="20" t="n">
        <v>5.80882359</v>
      </c>
      <c r="M22" s="18" t="n">
        <v>353.48150344</v>
      </c>
      <c r="N22" s="20" t="n">
        <v>10.04320883</v>
      </c>
      <c r="O22" s="18" t="s">
        <v>182</v>
      </c>
      <c r="P22" s="20" t="s">
        <v>182</v>
      </c>
      <c r="Q22" s="18" t="n">
        <v>465.3184081</v>
      </c>
      <c r="R22" s="20" t="n">
        <v>9.52311205</v>
      </c>
      <c r="S22" s="18" t="s">
        <v>182</v>
      </c>
      <c r="T22" s="20" t="s">
        <v>182</v>
      </c>
      <c r="U22" s="18" t="n">
        <v>405.66148934</v>
      </c>
      <c r="V22" s="20" t="n">
        <v>8.52871043</v>
      </c>
    </row>
    <row r="23" spans="1:22">
      <c r="A23" s="15" t="s">
        <v>198</v>
      </c>
      <c r="B23" s="17" t="n">
        <v>11583</v>
      </c>
      <c r="C23" s="18">
        <f>(592.0/B23*100)</f>
        <v/>
      </c>
      <c r="D23" s="19" t="n">
        <v>10991</v>
      </c>
      <c r="E23" s="18" t="n">
        <v>502.77761799</v>
      </c>
      <c r="F23" s="20" t="n">
        <v>5.27406976</v>
      </c>
      <c r="G23" s="18" t="n">
        <v>509.78737081</v>
      </c>
      <c r="H23" s="20" t="n">
        <v>3.56902773</v>
      </c>
      <c r="I23" s="18" t="n">
        <v>488.94517239</v>
      </c>
      <c r="J23" s="20" t="n">
        <v>3.68521546</v>
      </c>
      <c r="K23" s="18" t="n">
        <v>484.73733381</v>
      </c>
      <c r="L23" s="20" t="n">
        <v>6.6863637</v>
      </c>
      <c r="M23" s="18" t="n">
        <v>458.71026959</v>
      </c>
      <c r="N23" s="20" t="n">
        <v>19.55759787</v>
      </c>
      <c r="O23" s="18" t="s">
        <v>182</v>
      </c>
      <c r="P23" s="20" t="s">
        <v>182</v>
      </c>
      <c r="Q23" s="18" t="s">
        <v>182</v>
      </c>
      <c r="R23" s="20" t="s">
        <v>182</v>
      </c>
      <c r="S23" s="18" t="s">
        <v>182</v>
      </c>
      <c r="T23" s="20" t="s">
        <v>182</v>
      </c>
      <c r="U23" s="18" t="n">
        <v>438.49386384</v>
      </c>
      <c r="V23" s="20" t="n">
        <v>6.01043654</v>
      </c>
    </row>
    <row r="24" spans="1:22">
      <c r="A24" s="15" t="s">
        <v>199</v>
      </c>
      <c r="B24" s="17" t="n">
        <v>6647</v>
      </c>
      <c r="C24" s="18">
        <f>(36.0/B24*100)</f>
        <v/>
      </c>
      <c r="D24" s="19" t="n">
        <v>6611</v>
      </c>
      <c r="E24" s="18" t="n">
        <v>524.84246917</v>
      </c>
      <c r="F24" s="20" t="n">
        <v>4.03696109</v>
      </c>
      <c r="G24" s="18" t="n">
        <v>544.90686097</v>
      </c>
      <c r="H24" s="20" t="n">
        <v>3.74388356</v>
      </c>
      <c r="I24" s="18" t="n">
        <v>535.67017676</v>
      </c>
      <c r="J24" s="20" t="n">
        <v>3.56067436</v>
      </c>
      <c r="K24" s="18" t="n">
        <v>527.22702438</v>
      </c>
      <c r="L24" s="20" t="n">
        <v>5.7710935</v>
      </c>
      <c r="M24" s="18" t="n">
        <v>437.355754</v>
      </c>
      <c r="N24" s="20" t="n">
        <v>17.09724105</v>
      </c>
      <c r="O24" s="18" t="s">
        <v>182</v>
      </c>
      <c r="P24" s="20" t="s">
        <v>182</v>
      </c>
      <c r="Q24" s="18" t="s">
        <v>182</v>
      </c>
      <c r="R24" s="20" t="s">
        <v>182</v>
      </c>
      <c r="S24" s="18" t="s">
        <v>182</v>
      </c>
      <c r="T24" s="20" t="s">
        <v>182</v>
      </c>
      <c r="U24" s="18" t="n">
        <v>457.08404429</v>
      </c>
      <c r="V24" s="20" t="n">
        <v>13.46914882</v>
      </c>
    </row>
    <row r="25" spans="1:22">
      <c r="A25" s="15" t="s">
        <v>200</v>
      </c>
      <c r="B25" s="17" t="n">
        <v>5581</v>
      </c>
      <c r="C25" s="18">
        <f>(28.0/B25*100)</f>
        <v/>
      </c>
      <c r="D25" s="19" t="n">
        <v>5553</v>
      </c>
      <c r="E25" s="18" t="n">
        <v>526.77793545</v>
      </c>
      <c r="F25" s="20" t="n">
        <v>4.26551691</v>
      </c>
      <c r="G25" s="18" t="n">
        <v>524.50545579</v>
      </c>
      <c r="H25" s="20" t="n">
        <v>4.20579836</v>
      </c>
      <c r="I25" s="18" t="n">
        <v>521.60039239</v>
      </c>
      <c r="J25" s="20" t="n">
        <v>4.24652332</v>
      </c>
      <c r="K25" s="18" t="n">
        <v>535.2890407800001</v>
      </c>
      <c r="L25" s="20" t="n">
        <v>11.62134887</v>
      </c>
      <c r="M25" s="18" t="n">
        <v>392.05635972</v>
      </c>
      <c r="N25" s="20" t="n">
        <v>35.90323828</v>
      </c>
      <c r="O25" s="18" t="s">
        <v>182</v>
      </c>
      <c r="P25" s="20" t="s">
        <v>182</v>
      </c>
      <c r="Q25" s="18" t="s">
        <v>182</v>
      </c>
      <c r="R25" s="20" t="s">
        <v>182</v>
      </c>
      <c r="S25" s="18" t="s">
        <v>182</v>
      </c>
      <c r="T25" s="20" t="s">
        <v>182</v>
      </c>
      <c r="U25" s="18" t="n">
        <v>483.42113451</v>
      </c>
      <c r="V25" s="20" t="n">
        <v>21.72894565</v>
      </c>
    </row>
    <row r="26" spans="1:22">
      <c r="A26" s="15" t="s">
        <v>201</v>
      </c>
      <c r="B26" s="17" t="n">
        <v>4869</v>
      </c>
      <c r="C26" s="18">
        <f>(131.0/B26*100)</f>
        <v/>
      </c>
      <c r="D26" s="19" t="n">
        <v>4738</v>
      </c>
      <c r="E26" s="18" t="n">
        <v>492.57804221</v>
      </c>
      <c r="F26" s="20" t="n">
        <v>4.41782871</v>
      </c>
      <c r="G26" s="18" t="n">
        <v>488.11153708</v>
      </c>
      <c r="H26" s="20" t="n">
        <v>2.82919769</v>
      </c>
      <c r="I26" s="18" t="n">
        <v>476.96947352</v>
      </c>
      <c r="J26" s="20" t="n">
        <v>2.67966547</v>
      </c>
      <c r="K26" s="18" t="n">
        <v>490.28698903</v>
      </c>
      <c r="L26" s="20" t="n">
        <v>5.55090825</v>
      </c>
      <c r="M26" s="18" t="s">
        <v>182</v>
      </c>
      <c r="N26" s="20" t="s">
        <v>182</v>
      </c>
      <c r="O26" s="18" t="s">
        <v>182</v>
      </c>
      <c r="P26" s="20" t="s">
        <v>182</v>
      </c>
      <c r="Q26" s="18" t="s">
        <v>182</v>
      </c>
      <c r="R26" s="20" t="s">
        <v>182</v>
      </c>
      <c r="S26" s="18" t="s">
        <v>182</v>
      </c>
      <c r="T26" s="20" t="s">
        <v>182</v>
      </c>
      <c r="U26" s="18" t="n">
        <v>448.50393679</v>
      </c>
      <c r="V26" s="20" t="n">
        <v>9.20425165</v>
      </c>
    </row>
    <row r="27" spans="1:22">
      <c r="A27" s="15" t="s">
        <v>202</v>
      </c>
      <c r="B27" s="17" t="n">
        <v>5299</v>
      </c>
      <c r="C27" s="18">
        <f>(277.0/B27*100)</f>
        <v/>
      </c>
      <c r="D27" s="19" t="n">
        <v>5022</v>
      </c>
      <c r="E27" s="18" t="n">
        <v>503.8667838</v>
      </c>
      <c r="F27" s="20" t="n">
        <v>3.18534355</v>
      </c>
      <c r="G27" s="18" t="n">
        <v>501.95555617</v>
      </c>
      <c r="H27" s="20" t="n">
        <v>2.75476832</v>
      </c>
      <c r="I27" s="18" t="n">
        <v>492.62541935</v>
      </c>
      <c r="J27" s="20" t="n">
        <v>2.53993439</v>
      </c>
      <c r="K27" s="18" t="n">
        <v>474.05856719</v>
      </c>
      <c r="L27" s="20" t="n">
        <v>4.61144461</v>
      </c>
      <c r="M27" s="18" t="n">
        <v>433.74807221</v>
      </c>
      <c r="N27" s="20" t="n">
        <v>14.3856779</v>
      </c>
      <c r="O27" s="18" t="s">
        <v>182</v>
      </c>
      <c r="P27" s="20" t="s">
        <v>182</v>
      </c>
      <c r="Q27" s="18" t="s">
        <v>182</v>
      </c>
      <c r="R27" s="20" t="s">
        <v>182</v>
      </c>
      <c r="S27" s="18" t="s">
        <v>182</v>
      </c>
      <c r="T27" s="20" t="s">
        <v>182</v>
      </c>
      <c r="U27" s="18" t="n">
        <v>428.84470977</v>
      </c>
      <c r="V27" s="20" t="n">
        <v>4.18062569</v>
      </c>
    </row>
    <row r="28" spans="1:22">
      <c r="A28" s="15" t="s">
        <v>203</v>
      </c>
      <c r="B28" s="17" t="n">
        <v>7568</v>
      </c>
      <c r="C28" s="18">
        <f>(184.0/B28*100)</f>
        <v/>
      </c>
      <c r="D28" s="19" t="n">
        <v>7384</v>
      </c>
      <c r="E28" s="18" t="n">
        <v>395.70758064</v>
      </c>
      <c r="F28" s="20" t="n">
        <v>4.52368094</v>
      </c>
      <c r="G28" s="18" t="n">
        <v>419.88466241</v>
      </c>
      <c r="H28" s="20" t="n">
        <v>3.50988711</v>
      </c>
      <c r="I28" s="18" t="n">
        <v>410.46701517</v>
      </c>
      <c r="J28" s="20" t="n">
        <v>2.27181339</v>
      </c>
      <c r="K28" s="18" t="n">
        <v>415.18854441</v>
      </c>
      <c r="L28" s="20" t="n">
        <v>4.21067138</v>
      </c>
      <c r="M28" s="18" t="n">
        <v>331.61953229</v>
      </c>
      <c r="N28" s="20" t="n">
        <v>9.41278149</v>
      </c>
      <c r="O28" s="18" t="s">
        <v>182</v>
      </c>
      <c r="P28" s="20" t="s">
        <v>182</v>
      </c>
      <c r="Q28" s="18" t="s">
        <v>182</v>
      </c>
      <c r="R28" s="20" t="s">
        <v>182</v>
      </c>
      <c r="S28" s="18" t="s">
        <v>182</v>
      </c>
      <c r="T28" s="20" t="s">
        <v>182</v>
      </c>
      <c r="U28" s="18" t="n">
        <v>373.57530072</v>
      </c>
      <c r="V28" s="20" t="n">
        <v>8.82579488</v>
      </c>
    </row>
    <row r="29" spans="1:22">
      <c r="A29" s="15" t="s">
        <v>204</v>
      </c>
      <c r="B29" s="17" t="n">
        <v>5385</v>
      </c>
      <c r="C29" s="18">
        <f>(37.0/B29*100)</f>
        <v/>
      </c>
      <c r="D29" s="19" t="n">
        <v>5348</v>
      </c>
      <c r="E29" s="18" t="n">
        <v>526.18582424</v>
      </c>
      <c r="F29" s="20" t="n">
        <v>3.98982736</v>
      </c>
      <c r="G29" s="18" t="n">
        <v>530.95659863</v>
      </c>
      <c r="H29" s="20" t="n">
        <v>2.25999695</v>
      </c>
      <c r="I29" s="18" t="n">
        <v>504.79052902</v>
      </c>
      <c r="J29" s="20" t="n">
        <v>2.84360684</v>
      </c>
      <c r="K29" s="18" t="n">
        <v>504.89155593</v>
      </c>
      <c r="L29" s="20" t="n">
        <v>7.1541942</v>
      </c>
      <c r="M29" s="18" t="n">
        <v>388.67614524</v>
      </c>
      <c r="N29" s="20" t="n">
        <v>42.43001082</v>
      </c>
      <c r="O29" s="18" t="s">
        <v>182</v>
      </c>
      <c r="P29" s="20" t="s">
        <v>182</v>
      </c>
      <c r="Q29" s="18" t="n">
        <v>335.3902018</v>
      </c>
      <c r="R29" s="20" t="n">
        <v>12.1685767</v>
      </c>
      <c r="S29" s="18" t="s">
        <v>182</v>
      </c>
      <c r="T29" s="20" t="s">
        <v>182</v>
      </c>
      <c r="U29" s="18" t="n">
        <v>428.81873121</v>
      </c>
      <c r="V29" s="20" t="n">
        <v>11.75503652</v>
      </c>
    </row>
    <row r="30" spans="1:22">
      <c r="A30" s="15" t="s">
        <v>205</v>
      </c>
      <c r="B30" s="17" t="n">
        <v>4520</v>
      </c>
      <c r="C30" s="18">
        <f>(696.0/B30*100)</f>
        <v/>
      </c>
      <c r="D30" s="19" t="n">
        <v>3824</v>
      </c>
      <c r="E30" s="18" t="n">
        <v>516.9636242</v>
      </c>
      <c r="F30" s="20" t="n">
        <v>4.89410738</v>
      </c>
      <c r="G30" s="18" t="n">
        <v>519.86862567</v>
      </c>
      <c r="H30" s="20" t="n">
        <v>3.40568004</v>
      </c>
      <c r="I30" s="18" t="n">
        <v>483.48162709</v>
      </c>
      <c r="J30" s="20" t="n">
        <v>3.07545733</v>
      </c>
      <c r="K30" s="18" t="n">
        <v>503.65816942</v>
      </c>
      <c r="L30" s="20" t="n">
        <v>7.15153695</v>
      </c>
      <c r="M30" s="18" t="n">
        <v>416.62079913</v>
      </c>
      <c r="N30" s="20" t="n">
        <v>23.35845308</v>
      </c>
      <c r="O30" s="18" t="s">
        <v>182</v>
      </c>
      <c r="P30" s="20" t="s">
        <v>182</v>
      </c>
      <c r="Q30" s="18" t="s">
        <v>182</v>
      </c>
      <c r="R30" s="20" t="s">
        <v>182</v>
      </c>
      <c r="S30" s="18" t="s">
        <v>182</v>
      </c>
      <c r="T30" s="20" t="s">
        <v>182</v>
      </c>
      <c r="U30" s="18" t="n">
        <v>430.54132115</v>
      </c>
      <c r="V30" s="20" t="n">
        <v>6.62733199</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(21.0/B32*100)</f>
        <v/>
      </c>
      <c r="D32" s="19" t="n">
        <v>4457</v>
      </c>
      <c r="E32" s="18" t="n">
        <v>520.93702119</v>
      </c>
      <c r="F32" s="20" t="n">
        <v>5.75240521</v>
      </c>
      <c r="G32" s="18" t="n">
        <v>520.71568296</v>
      </c>
      <c r="H32" s="20" t="n">
        <v>3.25062573</v>
      </c>
      <c r="I32" s="18" t="n">
        <v>495.70864668</v>
      </c>
      <c r="J32" s="20" t="n">
        <v>2.47248965</v>
      </c>
      <c r="K32" s="18" t="n">
        <v>490.68587665</v>
      </c>
      <c r="L32" s="20" t="n">
        <v>5.90117926</v>
      </c>
      <c r="M32" s="18" t="n">
        <v>459.37468581</v>
      </c>
      <c r="N32" s="20" t="n">
        <v>28.13902873</v>
      </c>
      <c r="O32" s="18" t="s">
        <v>182</v>
      </c>
      <c r="P32" s="20" t="s">
        <v>182</v>
      </c>
      <c r="Q32" s="18" t="s">
        <v>182</v>
      </c>
      <c r="R32" s="20" t="s">
        <v>182</v>
      </c>
      <c r="S32" s="18" t="s">
        <v>182</v>
      </c>
      <c r="T32" s="20" t="s">
        <v>182</v>
      </c>
      <c r="U32" s="18" t="n">
        <v>437.53570202</v>
      </c>
      <c r="V32" s="20" t="n">
        <v>9.154347209999999</v>
      </c>
    </row>
    <row r="33" spans="1:22">
      <c r="A33" s="15" t="s">
        <v>208</v>
      </c>
      <c r="B33" s="17" t="n">
        <v>7325</v>
      </c>
      <c r="C33" s="18">
        <f>(275.0/B33*100)</f>
        <v/>
      </c>
      <c r="D33" s="19" t="n">
        <v>7050</v>
      </c>
      <c r="E33" s="18" t="n">
        <v>505.4807751</v>
      </c>
      <c r="F33" s="20" t="n">
        <v>5.35846213</v>
      </c>
      <c r="G33" s="18" t="n">
        <v>514.46497202</v>
      </c>
      <c r="H33" s="20" t="n">
        <v>3.69285146</v>
      </c>
      <c r="I33" s="18" t="n">
        <v>487.18734875</v>
      </c>
      <c r="J33" s="20" t="n">
        <v>2.82480603</v>
      </c>
      <c r="K33" s="18" t="n">
        <v>484.80437877</v>
      </c>
      <c r="L33" s="20" t="n">
        <v>4.75319859</v>
      </c>
      <c r="M33" s="18" t="n">
        <v>385.2957023</v>
      </c>
      <c r="N33" s="20" t="n">
        <v>29.52119482</v>
      </c>
      <c r="O33" s="18" t="s">
        <v>182</v>
      </c>
      <c r="P33" s="20" t="s">
        <v>182</v>
      </c>
      <c r="Q33" s="18" t="s">
        <v>182</v>
      </c>
      <c r="R33" s="20" t="s">
        <v>182</v>
      </c>
      <c r="S33" s="18" t="s">
        <v>182</v>
      </c>
      <c r="T33" s="20" t="s">
        <v>182</v>
      </c>
      <c r="U33" s="18" t="n">
        <v>434.26859498</v>
      </c>
      <c r="V33" s="20" t="n">
        <v>9.027306019999999</v>
      </c>
    </row>
    <row r="34" spans="1:22">
      <c r="A34" s="15" t="s">
        <v>209</v>
      </c>
      <c r="B34" s="17" t="n">
        <v>6350</v>
      </c>
      <c r="C34" s="18">
        <f>(123.0/B34*100)</f>
        <v/>
      </c>
      <c r="D34" s="19" t="n">
        <v>6227</v>
      </c>
      <c r="E34" s="18" t="n">
        <v>472.72092539</v>
      </c>
      <c r="F34" s="20" t="n">
        <v>6.00900773</v>
      </c>
      <c r="G34" s="18" t="n">
        <v>492.62698851</v>
      </c>
      <c r="H34" s="20" t="n">
        <v>3.09668332</v>
      </c>
      <c r="I34" s="18" t="n">
        <v>483.83333873</v>
      </c>
      <c r="J34" s="20" t="n">
        <v>2.71115579</v>
      </c>
      <c r="K34" s="18" t="n">
        <v>480.69605603</v>
      </c>
      <c r="L34" s="20" t="n">
        <v>5.23562972</v>
      </c>
      <c r="M34" s="18" t="n">
        <v>379.07328183</v>
      </c>
      <c r="N34" s="20" t="n">
        <v>14.0777645</v>
      </c>
      <c r="O34" s="18" t="s">
        <v>182</v>
      </c>
      <c r="P34" s="20" t="s">
        <v>182</v>
      </c>
      <c r="Q34" s="18" t="n">
        <v>336.51078337</v>
      </c>
      <c r="R34" s="20" t="n">
        <v>12.24828707</v>
      </c>
      <c r="S34" s="18" t="s">
        <v>182</v>
      </c>
      <c r="T34" s="20" t="s">
        <v>182</v>
      </c>
      <c r="U34" s="18" t="n">
        <v>403.7597353</v>
      </c>
      <c r="V34" s="20" t="n">
        <v>8.72105773</v>
      </c>
    </row>
    <row r="35" spans="1:22">
      <c r="A35" s="15" t="s">
        <v>210</v>
      </c>
      <c r="B35" s="17" t="n">
        <v>6406</v>
      </c>
      <c r="C35" s="18">
        <f>(111.0/B35*100)</f>
        <v/>
      </c>
      <c r="D35" s="19" t="n">
        <v>6295</v>
      </c>
      <c r="E35" s="18" t="n">
        <v>531.11298565</v>
      </c>
      <c r="F35" s="20" t="n">
        <v>4.61029389</v>
      </c>
      <c r="G35" s="18" t="n">
        <v>521.4300302300001</v>
      </c>
      <c r="H35" s="20" t="n">
        <v>2.85162725</v>
      </c>
      <c r="I35" s="18" t="n">
        <v>508.25666324</v>
      </c>
      <c r="J35" s="20" t="n">
        <v>2.48889251</v>
      </c>
      <c r="K35" s="18" t="n">
        <v>509.55789513</v>
      </c>
      <c r="L35" s="20" t="n">
        <v>5.00218028</v>
      </c>
      <c r="M35" s="18" t="n">
        <v>456.28947541</v>
      </c>
      <c r="N35" s="20" t="n">
        <v>18.93491365</v>
      </c>
      <c r="O35" s="18" t="s">
        <v>182</v>
      </c>
      <c r="P35" s="20" t="s">
        <v>182</v>
      </c>
      <c r="Q35" s="18" t="n">
        <v>349.78970242</v>
      </c>
      <c r="R35" s="20" t="n">
        <v>6.90672373</v>
      </c>
      <c r="S35" s="18" t="s">
        <v>182</v>
      </c>
      <c r="T35" s="20" t="s">
        <v>182</v>
      </c>
      <c r="U35" s="18" t="n">
        <v>450.99383272</v>
      </c>
      <c r="V35" s="20" t="n">
        <v>6.93142167</v>
      </c>
    </row>
    <row r="36" spans="1:22">
      <c r="A36" s="15" t="s">
        <v>211</v>
      </c>
      <c r="B36" s="17" t="n">
        <v>6736</v>
      </c>
      <c r="C36" s="18">
        <f>(118.0/B36*100)</f>
        <v/>
      </c>
      <c r="D36" s="19" t="n">
        <v>6618</v>
      </c>
      <c r="E36" s="18" t="n">
        <v>494.44595563</v>
      </c>
      <c r="F36" s="20" t="n">
        <v>3.73730631</v>
      </c>
      <c r="G36" s="18" t="n">
        <v>496.6821884</v>
      </c>
      <c r="H36" s="20" t="n">
        <v>2.85757373</v>
      </c>
      <c r="I36" s="18" t="n">
        <v>485.74672575</v>
      </c>
      <c r="J36" s="20" t="n">
        <v>2.81100777</v>
      </c>
      <c r="K36" s="18" t="n">
        <v>484.80403448</v>
      </c>
      <c r="L36" s="20" t="n">
        <v>4.27714789</v>
      </c>
      <c r="M36" s="18" t="n">
        <v>415.69116087</v>
      </c>
      <c r="N36" s="20" t="n">
        <v>19.29217902</v>
      </c>
      <c r="O36" s="18" t="s">
        <v>182</v>
      </c>
      <c r="P36" s="20" t="s">
        <v>182</v>
      </c>
      <c r="Q36" s="18" t="s">
        <v>182</v>
      </c>
      <c r="R36" s="20" t="s">
        <v>182</v>
      </c>
      <c r="S36" s="18" t="s">
        <v>182</v>
      </c>
      <c r="T36" s="20" t="s">
        <v>182</v>
      </c>
      <c r="U36" s="18" t="n">
        <v>427.18730882</v>
      </c>
      <c r="V36" s="20" t="n">
        <v>6.30651574</v>
      </c>
    </row>
    <row r="37" spans="1:22">
      <c r="A37" s="15" t="s">
        <v>212</v>
      </c>
      <c r="B37" s="17" t="n">
        <v>5458</v>
      </c>
      <c r="C37" s="18">
        <f>(394.0/B37*100)</f>
        <v/>
      </c>
      <c r="D37" s="19" t="n">
        <v>5064</v>
      </c>
      <c r="E37" s="18" t="n">
        <v>506.00796659</v>
      </c>
      <c r="F37" s="20" t="n">
        <v>4.73520139</v>
      </c>
      <c r="G37" s="18" t="n">
        <v>513.85006807</v>
      </c>
      <c r="H37" s="20" t="n">
        <v>3.42291506</v>
      </c>
      <c r="I37" s="18" t="n">
        <v>497.15902557</v>
      </c>
      <c r="J37" s="20" t="n">
        <v>3.32891469</v>
      </c>
      <c r="K37" s="18" t="n">
        <v>496.41123192</v>
      </c>
      <c r="L37" s="20" t="n">
        <v>5.34346178</v>
      </c>
      <c r="M37" s="18" t="n">
        <v>389.21190398</v>
      </c>
      <c r="N37" s="20" t="n">
        <v>22.35314496</v>
      </c>
      <c r="O37" s="18" t="s">
        <v>182</v>
      </c>
      <c r="P37" s="20" t="s">
        <v>182</v>
      </c>
      <c r="Q37" s="18" t="s">
        <v>182</v>
      </c>
      <c r="R37" s="20" t="s">
        <v>182</v>
      </c>
      <c r="S37" s="18" t="s">
        <v>182</v>
      </c>
      <c r="T37" s="20" t="s">
        <v>182</v>
      </c>
      <c r="U37" s="18" t="n">
        <v>430.88164941</v>
      </c>
      <c r="V37" s="20" t="n">
        <v>6.06406306</v>
      </c>
    </row>
    <row r="38" spans="1:22">
      <c r="A38" s="15" t="s">
        <v>213</v>
      </c>
      <c r="B38" s="17" t="n">
        <v>5860</v>
      </c>
      <c r="C38" s="18">
        <f>(87.0/B38*100)</f>
        <v/>
      </c>
      <c r="D38" s="19" t="n">
        <v>5773</v>
      </c>
      <c r="E38" s="18" t="n">
        <v>543.03039044</v>
      </c>
      <c r="F38" s="20" t="n">
        <v>4.30421613</v>
      </c>
      <c r="G38" s="18" t="n">
        <v>530.09434908</v>
      </c>
      <c r="H38" s="20" t="n">
        <v>3.41571336</v>
      </c>
      <c r="I38" s="18" t="n">
        <v>520.8319392</v>
      </c>
      <c r="J38" s="20" t="n">
        <v>3.88405236</v>
      </c>
      <c r="K38" s="18" t="n">
        <v>506.27401387</v>
      </c>
      <c r="L38" s="20" t="n">
        <v>6.04747611</v>
      </c>
      <c r="M38" s="18" t="n">
        <v>423.77334755</v>
      </c>
      <c r="N38" s="20" t="n">
        <v>19.6152984</v>
      </c>
      <c r="O38" s="18" t="s">
        <v>182</v>
      </c>
      <c r="P38" s="20" t="s">
        <v>182</v>
      </c>
      <c r="Q38" s="18" t="s">
        <v>182</v>
      </c>
      <c r="R38" s="20" t="s">
        <v>182</v>
      </c>
      <c r="S38" s="18" t="s">
        <v>182</v>
      </c>
      <c r="T38" s="20" t="s">
        <v>182</v>
      </c>
      <c r="U38" s="18" t="n">
        <v>471.03239918</v>
      </c>
      <c r="V38" s="20" t="n">
        <v>6.30620229</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(5715.0/B40*100)</f>
        <v/>
      </c>
      <c r="D40" s="19" t="n">
        <v>8442</v>
      </c>
      <c r="E40" s="18" t="n">
        <v>513.9706700199999</v>
      </c>
      <c r="F40" s="20" t="n">
        <v>5.20661486</v>
      </c>
      <c r="G40" s="18" t="n">
        <v>513.70731384</v>
      </c>
      <c r="H40" s="20" t="n">
        <v>3.48730768</v>
      </c>
      <c r="I40" s="18" t="n">
        <v>487.15967595</v>
      </c>
      <c r="J40" s="20" t="n">
        <v>3.8598101</v>
      </c>
      <c r="K40" s="18" t="n">
        <v>488.49008482</v>
      </c>
      <c r="L40" s="20" t="n">
        <v>6.10445903</v>
      </c>
      <c r="M40" s="18" t="n">
        <v>408.69474018</v>
      </c>
      <c r="N40" s="20" t="n">
        <v>29.40753755</v>
      </c>
      <c r="O40" s="18" t="s">
        <v>182</v>
      </c>
      <c r="P40" s="20" t="s">
        <v>182</v>
      </c>
      <c r="Q40" s="18" t="n">
        <v>491.16464222</v>
      </c>
      <c r="R40" s="20" t="n">
        <v>2.5540442</v>
      </c>
      <c r="S40" s="18" t="s">
        <v>182</v>
      </c>
      <c r="T40" s="20" t="s">
        <v>182</v>
      </c>
      <c r="U40" s="18" t="n">
        <v>412.16225597</v>
      </c>
      <c r="V40" s="20" t="n">
        <v>5.63162764</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(3114.0/B46*100)</f>
        <v/>
      </c>
      <c r="D46" s="19" t="n">
        <v>20027</v>
      </c>
      <c r="E46" s="18" t="n">
        <v>375.90014369</v>
      </c>
      <c r="F46" s="20" t="n">
        <v>5.34587691</v>
      </c>
      <c r="G46" s="18" t="n">
        <v>401.37939019</v>
      </c>
      <c r="H46" s="20" t="n">
        <v>4.57838882</v>
      </c>
      <c r="I46" s="18" t="n">
        <v>391.60325177</v>
      </c>
      <c r="J46" s="20" t="n">
        <v>3.79617285</v>
      </c>
      <c r="K46" s="18" t="n">
        <v>399.76606819</v>
      </c>
      <c r="L46" s="20" t="n">
        <v>5.46032577</v>
      </c>
      <c r="M46" s="18" t="n">
        <v>284.46388749</v>
      </c>
      <c r="N46" s="20" t="n">
        <v>12.06045404</v>
      </c>
      <c r="O46" s="18" t="s">
        <v>182</v>
      </c>
      <c r="P46" s="20" t="s">
        <v>182</v>
      </c>
      <c r="Q46" s="18" t="s">
        <v>182</v>
      </c>
      <c r="R46" s="20" t="s">
        <v>182</v>
      </c>
      <c r="S46" s="18" t="s">
        <v>182</v>
      </c>
      <c r="T46" s="20" t="s">
        <v>182</v>
      </c>
      <c r="U46" s="18" t="n">
        <v>363.04778309</v>
      </c>
      <c r="V46" s="20" t="n">
        <v>3.66595733</v>
      </c>
    </row>
    <row r="47" spans="1:22">
      <c r="A47" s="15" t="s">
        <v>222</v>
      </c>
      <c r="B47" s="17" t="n">
        <v>5928</v>
      </c>
      <c r="C47" s="18">
        <f>(318.0/B47*100)</f>
        <v/>
      </c>
      <c r="D47" s="19" t="n">
        <v>5610</v>
      </c>
      <c r="E47" s="18" t="n">
        <v>452.55178142</v>
      </c>
      <c r="F47" s="20" t="n">
        <v>6.06241271</v>
      </c>
      <c r="G47" s="18" t="n">
        <v>466.50656159</v>
      </c>
      <c r="H47" s="20" t="n">
        <v>5.17783338</v>
      </c>
      <c r="I47" s="18" t="n">
        <v>451.73991822</v>
      </c>
      <c r="J47" s="20" t="n">
        <v>4.04234363</v>
      </c>
      <c r="K47" s="18" t="n">
        <v>439.01319691</v>
      </c>
      <c r="L47" s="20" t="n">
        <v>6.67141551</v>
      </c>
      <c r="M47" s="18" t="n">
        <v>351.05817057</v>
      </c>
      <c r="N47" s="20" t="n">
        <v>12.61946813</v>
      </c>
      <c r="O47" s="18" t="s">
        <v>182</v>
      </c>
      <c r="P47" s="20" t="s">
        <v>182</v>
      </c>
      <c r="Q47" s="18" t="s">
        <v>182</v>
      </c>
      <c r="R47" s="20" t="s">
        <v>182</v>
      </c>
      <c r="S47" s="18" t="s">
        <v>182</v>
      </c>
      <c r="T47" s="20" t="s">
        <v>182</v>
      </c>
      <c r="U47" s="18" t="n">
        <v>395.99348341</v>
      </c>
      <c r="V47" s="20" t="n">
        <v>4.78106405</v>
      </c>
    </row>
    <row r="48" spans="1:22">
      <c r="A48" s="15" t="s">
        <v>223</v>
      </c>
      <c r="B48" s="17" t="n">
        <v>9841</v>
      </c>
      <c r="C48" s="18">
        <f>(19.0/B48*100)</f>
        <v/>
      </c>
      <c r="D48" s="19" t="n">
        <v>9822</v>
      </c>
      <c r="E48" s="18" t="n">
        <v>510.49732473</v>
      </c>
      <c r="F48" s="20" t="n">
        <v>6.10213467</v>
      </c>
      <c r="G48" s="18" t="n">
        <v>547.79815731</v>
      </c>
      <c r="H48" s="20" t="n">
        <v>5.95130151</v>
      </c>
      <c r="I48" s="18" t="n">
        <v>527.38397107</v>
      </c>
      <c r="J48" s="20" t="n">
        <v>5.08598854</v>
      </c>
      <c r="K48" s="18" t="n">
        <v>556.86477081</v>
      </c>
      <c r="L48" s="20" t="n">
        <v>6.39901259</v>
      </c>
      <c r="M48" s="18" t="n">
        <v>379.37826934</v>
      </c>
      <c r="N48" s="20" t="n">
        <v>11.07715242</v>
      </c>
      <c r="O48" s="18" t="s">
        <v>182</v>
      </c>
      <c r="P48" s="20" t="s">
        <v>182</v>
      </c>
      <c r="Q48" s="18" t="s">
        <v>182</v>
      </c>
      <c r="R48" s="20" t="s">
        <v>182</v>
      </c>
      <c r="S48" s="18" t="s">
        <v>182</v>
      </c>
      <c r="T48" s="20" t="s">
        <v>182</v>
      </c>
      <c r="U48" s="18" t="n">
        <v>477.1670483</v>
      </c>
      <c r="V48" s="20" t="n">
        <v>21.97182783</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(1335.0/B50*100)</f>
        <v/>
      </c>
      <c r="D50" s="19" t="n">
        <v>10460</v>
      </c>
      <c r="E50" s="18" t="n">
        <v>380.6523481</v>
      </c>
      <c r="F50" s="20" t="n">
        <v>5.19186369</v>
      </c>
      <c r="G50" s="18" t="n">
        <v>402.39075148</v>
      </c>
      <c r="H50" s="20" t="n">
        <v>3.87004127</v>
      </c>
      <c r="I50" s="18" t="n">
        <v>397.04220262</v>
      </c>
      <c r="J50" s="20" t="n">
        <v>2.35319773</v>
      </c>
      <c r="K50" s="18" t="n">
        <v>397.26409601</v>
      </c>
      <c r="L50" s="20" t="n">
        <v>4.78236214</v>
      </c>
      <c r="M50" s="18" t="n">
        <v>309.38214635</v>
      </c>
      <c r="N50" s="20" t="n">
        <v>11.65830352</v>
      </c>
      <c r="O50" s="18" t="s">
        <v>182</v>
      </c>
      <c r="P50" s="20" t="s">
        <v>182</v>
      </c>
      <c r="Q50" s="18" t="s">
        <v>182</v>
      </c>
      <c r="R50" s="20" t="s">
        <v>182</v>
      </c>
      <c r="S50" s="18" t="s">
        <v>182</v>
      </c>
      <c r="T50" s="20" t="s">
        <v>182</v>
      </c>
      <c r="U50" s="18" t="n">
        <v>373.23074145</v>
      </c>
      <c r="V50" s="20" t="n">
        <v>7.78579242</v>
      </c>
    </row>
    <row r="51" spans="1:22">
      <c r="A51" s="15" t="s">
        <v>226</v>
      </c>
      <c r="B51" s="17" t="n">
        <v>6866</v>
      </c>
      <c r="C51" s="18">
        <f>(116.0/B51*100)</f>
        <v/>
      </c>
      <c r="D51" s="19" t="n">
        <v>6750</v>
      </c>
      <c r="E51" s="18" t="n">
        <v>414.24976347</v>
      </c>
      <c r="F51" s="20" t="n">
        <v>3.87233774</v>
      </c>
      <c r="G51" s="18" t="n">
        <v>408.71837529</v>
      </c>
      <c r="H51" s="20" t="n">
        <v>3.11854651</v>
      </c>
      <c r="I51" s="18" t="n">
        <v>399.96650628</v>
      </c>
      <c r="J51" s="20" t="n">
        <v>3.37664545</v>
      </c>
      <c r="K51" s="18" t="n">
        <v>411.18901134</v>
      </c>
      <c r="L51" s="20" t="n">
        <v>4.97059425</v>
      </c>
      <c r="M51" s="18" t="n">
        <v>338.45012167</v>
      </c>
      <c r="N51" s="20" t="n">
        <v>17.18682088</v>
      </c>
      <c r="O51" s="18" t="s">
        <v>182</v>
      </c>
      <c r="P51" s="20" t="s">
        <v>182</v>
      </c>
      <c r="Q51" s="18" t="n">
        <v>380.5422133</v>
      </c>
      <c r="R51" s="20" t="n">
        <v>4.31283207</v>
      </c>
      <c r="S51" s="18" t="s">
        <v>182</v>
      </c>
      <c r="T51" s="20" t="s">
        <v>182</v>
      </c>
      <c r="U51" s="18" t="n">
        <v>383.11124144</v>
      </c>
      <c r="V51" s="20" t="n">
        <v>4.91025087</v>
      </c>
    </row>
    <row r="52" spans="1:22">
      <c r="A52" s="15" t="s">
        <v>227</v>
      </c>
      <c r="B52" s="17" t="n">
        <v>5809</v>
      </c>
      <c r="C52" s="18">
        <f>(135.0/B52*100)</f>
        <v/>
      </c>
      <c r="D52" s="19" t="n">
        <v>5674</v>
      </c>
      <c r="E52" s="18" t="n">
        <v>461.58608707</v>
      </c>
      <c r="F52" s="20" t="n">
        <v>5.51338879</v>
      </c>
      <c r="G52" s="18" t="n">
        <v>479.33500046</v>
      </c>
      <c r="H52" s="20" t="n">
        <v>3.07964533</v>
      </c>
      <c r="I52" s="18" t="n">
        <v>463.93819926</v>
      </c>
      <c r="J52" s="20" t="n">
        <v>3.23679657</v>
      </c>
      <c r="K52" s="18" t="n">
        <v>468.42917103</v>
      </c>
      <c r="L52" s="20" t="n">
        <v>5.00009096</v>
      </c>
      <c r="M52" s="18" t="n">
        <v>376.4202098</v>
      </c>
      <c r="N52" s="20" t="n">
        <v>22.91895151</v>
      </c>
      <c r="O52" s="18" t="s">
        <v>182</v>
      </c>
      <c r="P52" s="20" t="s">
        <v>182</v>
      </c>
      <c r="Q52" s="18" t="s">
        <v>182</v>
      </c>
      <c r="R52" s="20" t="s">
        <v>182</v>
      </c>
      <c r="S52" s="18" t="s">
        <v>182</v>
      </c>
      <c r="T52" s="20" t="s">
        <v>182</v>
      </c>
      <c r="U52" s="18" t="n">
        <v>388.362281</v>
      </c>
      <c r="V52" s="20" t="n">
        <v>6.17079274</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(577.0/B54*100)</f>
        <v/>
      </c>
      <c r="D54" s="19" t="n">
        <v>4163</v>
      </c>
      <c r="E54" s="18" t="n">
        <v>317.49104591</v>
      </c>
      <c r="F54" s="20" t="n">
        <v>5.48700752</v>
      </c>
      <c r="G54" s="18" t="n">
        <v>342.74713998</v>
      </c>
      <c r="H54" s="20" t="n">
        <v>5.66428836</v>
      </c>
      <c r="I54" s="18" t="n">
        <v>342.12441396</v>
      </c>
      <c r="J54" s="20" t="n">
        <v>4.02561575</v>
      </c>
      <c r="K54" s="18" t="n">
        <v>343.52415148</v>
      </c>
      <c r="L54" s="20" t="n">
        <v>3.85806041</v>
      </c>
      <c r="M54" s="18" t="n">
        <v>287.6604697</v>
      </c>
      <c r="N54" s="20" t="n">
        <v>9.120625710000001</v>
      </c>
      <c r="O54" s="18" t="s">
        <v>182</v>
      </c>
      <c r="P54" s="20" t="s">
        <v>182</v>
      </c>
      <c r="Q54" s="18" t="s">
        <v>182</v>
      </c>
      <c r="R54" s="20" t="s">
        <v>182</v>
      </c>
      <c r="S54" s="18" t="s">
        <v>182</v>
      </c>
      <c r="T54" s="20" t="s">
        <v>182</v>
      </c>
      <c r="U54" s="18" t="n">
        <v>299.32186357</v>
      </c>
      <c r="V54" s="20" t="n">
        <v>4.84668926</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552.74874575</v>
      </c>
      <c r="F56" s="20" t="n">
        <v>6.78651584</v>
      </c>
      <c r="G56" s="18" t="n">
        <v>562.08697807</v>
      </c>
      <c r="H56" s="20" t="n">
        <v>3.50567097</v>
      </c>
      <c r="I56" s="18" t="n">
        <v>542.6273455199999</v>
      </c>
      <c r="J56" s="20" t="n">
        <v>3.45566422</v>
      </c>
      <c r="K56" s="18" t="n">
        <v>523.47328706</v>
      </c>
      <c r="L56" s="20" t="n">
        <v>6.19258374</v>
      </c>
      <c r="M56" s="18" t="n">
        <v>469.66514609</v>
      </c>
      <c r="N56" s="20" t="n">
        <v>16.61451933</v>
      </c>
      <c r="O56" s="18" t="s">
        <v>182</v>
      </c>
      <c r="P56" s="20" t="s">
        <v>182</v>
      </c>
      <c r="Q56" s="18" t="s">
        <v>182</v>
      </c>
      <c r="R56" s="20" t="s">
        <v>182</v>
      </c>
      <c r="S56" s="18" t="s">
        <v>182</v>
      </c>
      <c r="T56" s="20" t="s">
        <v>182</v>
      </c>
      <c r="U56" s="18" t="n">
        <v>479.50434678</v>
      </c>
      <c r="V56" s="20" t="n">
        <v>19.68020714</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(292.0/B61*100)</f>
        <v/>
      </c>
      <c r="D61" s="19" t="n">
        <v>6233</v>
      </c>
      <c r="E61" s="18" t="n">
        <v>497.34036118</v>
      </c>
      <c r="F61" s="20" t="n">
        <v>4.09444786</v>
      </c>
      <c r="G61" s="18" t="n">
        <v>481.58468043</v>
      </c>
      <c r="H61" s="20" t="n">
        <v>3.69451734</v>
      </c>
      <c r="I61" s="18" t="n">
        <v>478.03483167</v>
      </c>
      <c r="J61" s="20" t="n">
        <v>2.56893276</v>
      </c>
      <c r="K61" s="18" t="n">
        <v>481.17937217</v>
      </c>
      <c r="L61" s="20" t="n">
        <v>4.68549689</v>
      </c>
      <c r="M61" s="18" t="n">
        <v>412.79041495</v>
      </c>
      <c r="N61" s="20" t="n">
        <v>15.55189954</v>
      </c>
      <c r="O61" s="18" t="s">
        <v>182</v>
      </c>
      <c r="P61" s="20" t="s">
        <v>182</v>
      </c>
      <c r="Q61" s="18" t="s">
        <v>182</v>
      </c>
      <c r="R61" s="20" t="s">
        <v>182</v>
      </c>
      <c r="S61" s="18" t="s">
        <v>182</v>
      </c>
      <c r="T61" s="20" t="s">
        <v>182</v>
      </c>
      <c r="U61" s="18" t="n">
        <v>416.1415999</v>
      </c>
      <c r="V61" s="20" t="n">
        <v>7.88973619</v>
      </c>
    </row>
    <row r="62" spans="1:22">
      <c r="A62" s="15" t="s">
        <v>237</v>
      </c>
      <c r="B62" s="17" t="n">
        <v>4476</v>
      </c>
      <c r="C62" s="18">
        <f>(5.0/B62*100)</f>
        <v/>
      </c>
      <c r="D62" s="19" t="n">
        <v>4471</v>
      </c>
      <c r="E62" s="18" t="n">
        <v>542.77698213</v>
      </c>
      <c r="F62" s="20" t="n">
        <v>5.31742702</v>
      </c>
      <c r="G62" s="18" t="n">
        <v>557.31765818</v>
      </c>
      <c r="H62" s="20" t="n">
        <v>2.60533506</v>
      </c>
      <c r="I62" s="18" t="n">
        <v>540.2564882299999</v>
      </c>
      <c r="J62" s="20" t="n">
        <v>1.92907839</v>
      </c>
      <c r="K62" s="18" t="n">
        <v>525.70785406</v>
      </c>
      <c r="L62" s="20" t="n">
        <v>5.95101977</v>
      </c>
      <c r="M62" s="18" t="n">
        <v>492.5715519</v>
      </c>
      <c r="N62" s="20" t="n">
        <v>17.55575261</v>
      </c>
      <c r="O62" s="18" t="s">
        <v>182</v>
      </c>
      <c r="P62" s="20" t="s">
        <v>182</v>
      </c>
      <c r="Q62" s="18" t="s">
        <v>182</v>
      </c>
      <c r="R62" s="20" t="s">
        <v>182</v>
      </c>
      <c r="S62" s="18" t="s">
        <v>182</v>
      </c>
      <c r="T62" s="20" t="s">
        <v>182</v>
      </c>
      <c r="U62" s="18" t="n">
        <v>485.47207501</v>
      </c>
      <c r="V62" s="20" t="n">
        <v>29.0374041</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(1072.0/B67*100)</f>
        <v/>
      </c>
      <c r="D67" s="19" t="n">
        <v>5899</v>
      </c>
      <c r="E67" s="18" t="n">
        <v>380.02151263</v>
      </c>
      <c r="F67" s="20" t="n">
        <v>5.4663839</v>
      </c>
      <c r="G67" s="18" t="n">
        <v>407.88298228</v>
      </c>
      <c r="H67" s="20" t="n">
        <v>4.03466686</v>
      </c>
      <c r="I67" s="18" t="n">
        <v>399.78577717</v>
      </c>
      <c r="J67" s="20" t="n">
        <v>3.02680157</v>
      </c>
      <c r="K67" s="18" t="n">
        <v>405.42882409</v>
      </c>
      <c r="L67" s="20" t="n">
        <v>6.19277043</v>
      </c>
      <c r="M67" s="18" t="n">
        <v>303.84785217</v>
      </c>
      <c r="N67" s="20" t="n">
        <v>8.663461910000001</v>
      </c>
      <c r="O67" s="18" t="s">
        <v>182</v>
      </c>
      <c r="P67" s="20" t="s">
        <v>182</v>
      </c>
      <c r="Q67" s="18" t="s">
        <v>182</v>
      </c>
      <c r="R67" s="20" t="s">
        <v>182</v>
      </c>
      <c r="S67" s="18" t="s">
        <v>182</v>
      </c>
      <c r="T67" s="20" t="s">
        <v>182</v>
      </c>
      <c r="U67" s="18" t="n">
        <v>341.13746155</v>
      </c>
      <c r="V67" s="20" t="n">
        <v>7.41440165</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503.39236138</v>
      </c>
      <c r="F70" s="20" t="n">
        <v>6.34200784</v>
      </c>
      <c r="G70" s="18" t="n">
        <v>510.91130688</v>
      </c>
      <c r="H70" s="20" t="n">
        <v>3.49454754</v>
      </c>
      <c r="I70" s="18" t="n">
        <v>492.68937336</v>
      </c>
      <c r="J70" s="20" t="n">
        <v>3.43019637</v>
      </c>
      <c r="K70" s="18" t="n">
        <v>494.66169179</v>
      </c>
      <c r="L70" s="20" t="n">
        <v>5.48277503</v>
      </c>
      <c r="M70" s="18" t="n">
        <v>454.95534387</v>
      </c>
      <c r="N70" s="20" t="n">
        <v>16.73197951</v>
      </c>
      <c r="O70" s="18" t="s">
        <v>182</v>
      </c>
      <c r="P70" s="20" t="s">
        <v>182</v>
      </c>
      <c r="Q70" s="18" t="s">
        <v>182</v>
      </c>
      <c r="R70" s="20" t="s">
        <v>182</v>
      </c>
      <c r="S70" s="18" t="s">
        <v>182</v>
      </c>
      <c r="T70" s="20" t="s">
        <v>182</v>
      </c>
      <c r="U70" s="18" t="n">
        <v>445.81954064</v>
      </c>
      <c r="V70" s="20" t="n">
        <v>8.44026341</v>
      </c>
    </row>
    <row r="71" spans="1:22">
      <c r="A71" s="15" t="s">
        <v>246</v>
      </c>
      <c r="B71" s="17" t="n">
        <v>6115</v>
      </c>
      <c r="C71" s="18">
        <f>(132.0/B71*100)</f>
        <v/>
      </c>
      <c r="D71" s="19" t="n">
        <v>5983</v>
      </c>
      <c r="E71" s="18" t="n">
        <v>589.30313616</v>
      </c>
      <c r="F71" s="20" t="n">
        <v>4.21114581</v>
      </c>
      <c r="G71" s="18" t="n">
        <v>583.51114691</v>
      </c>
      <c r="H71" s="20" t="n">
        <v>2.60142391</v>
      </c>
      <c r="I71" s="18" t="n">
        <v>549.34849292</v>
      </c>
      <c r="J71" s="20" t="n">
        <v>2.05757558</v>
      </c>
      <c r="K71" s="18" t="n">
        <v>556.84633274</v>
      </c>
      <c r="L71" s="20" t="n">
        <v>6.70596256</v>
      </c>
      <c r="M71" s="18" t="n">
        <v>478.19921099</v>
      </c>
      <c r="N71" s="20" t="n">
        <v>17.49214051</v>
      </c>
      <c r="O71" s="18" t="s">
        <v>182</v>
      </c>
      <c r="P71" s="20" t="s">
        <v>182</v>
      </c>
      <c r="Q71" s="18" t="s">
        <v>182</v>
      </c>
      <c r="R71" s="20" t="s">
        <v>182</v>
      </c>
      <c r="S71" s="18" t="s">
        <v>182</v>
      </c>
      <c r="T71" s="20" t="s">
        <v>182</v>
      </c>
      <c r="U71" s="18" t="n">
        <v>538.267623</v>
      </c>
      <c r="V71" s="20" t="n">
        <v>12.55361035</v>
      </c>
    </row>
    <row r="72" spans="1:22">
      <c r="A72" s="15" t="s">
        <v>247</v>
      </c>
      <c r="B72" s="17" t="n">
        <v>7708</v>
      </c>
      <c r="C72" s="18">
        <f>(9.0/B72*100)</f>
        <v/>
      </c>
      <c r="D72" s="19" t="n">
        <v>7699</v>
      </c>
      <c r="E72" s="18" t="n">
        <v>537.0982334300001</v>
      </c>
      <c r="F72" s="20" t="n">
        <v>6.23040925</v>
      </c>
      <c r="G72" s="18" t="n">
        <v>564.42161111</v>
      </c>
      <c r="H72" s="20" t="n">
        <v>3.59821064</v>
      </c>
      <c r="I72" s="18" t="n">
        <v>530.54579705</v>
      </c>
      <c r="J72" s="20" t="n">
        <v>3.2581679</v>
      </c>
      <c r="K72" s="18" t="n">
        <v>543.21660619</v>
      </c>
      <c r="L72" s="20" t="n">
        <v>6.05045707</v>
      </c>
      <c r="M72" s="18" t="n">
        <v>397.26229727</v>
      </c>
      <c r="N72" s="20" t="n">
        <v>19.0006931</v>
      </c>
      <c r="O72" s="18" t="s">
        <v>182</v>
      </c>
      <c r="P72" s="20" t="s">
        <v>182</v>
      </c>
      <c r="Q72" s="18" t="s">
        <v>182</v>
      </c>
      <c r="R72" s="20" t="s">
        <v>182</v>
      </c>
      <c r="S72" s="18" t="s">
        <v>182</v>
      </c>
      <c r="T72" s="20" t="s">
        <v>182</v>
      </c>
      <c r="U72" s="18" t="n">
        <v>454.74139793</v>
      </c>
      <c r="V72" s="20" t="n">
        <v>28.62940196</v>
      </c>
    </row>
    <row r="73" spans="1:22">
      <c r="A73" s="15" t="s">
        <v>248</v>
      </c>
      <c r="B73" s="17" t="n">
        <v>8249</v>
      </c>
      <c r="C73" s="18">
        <f>(279.0/B73*100)</f>
        <v/>
      </c>
      <c r="D73" s="19" t="n">
        <v>7970</v>
      </c>
      <c r="E73" s="18" t="n">
        <v>413.47267576</v>
      </c>
      <c r="F73" s="20" t="n">
        <v>7.87353712</v>
      </c>
      <c r="G73" s="18" t="n">
        <v>426.40214942</v>
      </c>
      <c r="H73" s="20" t="n">
        <v>4.97339173</v>
      </c>
      <c r="I73" s="18" t="n">
        <v>413.90136465</v>
      </c>
      <c r="J73" s="20" t="n">
        <v>3.07905892</v>
      </c>
      <c r="K73" s="18" t="n">
        <v>431.17741209</v>
      </c>
      <c r="L73" s="20" t="n">
        <v>5.83244878</v>
      </c>
      <c r="M73" s="18" t="n">
        <v>373.56292305</v>
      </c>
      <c r="N73" s="20" t="n">
        <v>8.33863586</v>
      </c>
      <c r="O73" s="18" t="s">
        <v>182</v>
      </c>
      <c r="P73" s="20" t="s">
        <v>182</v>
      </c>
      <c r="Q73" s="18" t="s">
        <v>182</v>
      </c>
      <c r="R73" s="20" t="s">
        <v>182</v>
      </c>
      <c r="S73" s="18" t="s">
        <v>182</v>
      </c>
      <c r="T73" s="20" t="s">
        <v>182</v>
      </c>
      <c r="U73" s="18" t="n">
        <v>375.5731404</v>
      </c>
      <c r="V73" s="20" t="n">
        <v>12.48388575</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(368.0/B77*100)</f>
        <v/>
      </c>
      <c r="D77" s="19" t="n">
        <v>5694</v>
      </c>
      <c r="E77" s="18" t="n">
        <v>408.07183732</v>
      </c>
      <c r="F77" s="20" t="n">
        <v>5.9135502</v>
      </c>
      <c r="G77" s="18" t="n">
        <v>438.09243875</v>
      </c>
      <c r="H77" s="20" t="n">
        <v>4.31700916</v>
      </c>
      <c r="I77" s="18" t="n">
        <v>437.14934557</v>
      </c>
      <c r="J77" s="20" t="n">
        <v>3.47249466</v>
      </c>
      <c r="K77" s="18" t="n">
        <v>437.32288048</v>
      </c>
      <c r="L77" s="20" t="n">
        <v>6.41509886</v>
      </c>
      <c r="M77" s="18" t="n">
        <v>351.09429102</v>
      </c>
      <c r="N77" s="20" t="n">
        <v>14.79109672</v>
      </c>
      <c r="O77" s="18" t="s">
        <v>182</v>
      </c>
      <c r="P77" s="20" t="s">
        <v>182</v>
      </c>
      <c r="Q77" s="18" t="s">
        <v>182</v>
      </c>
      <c r="R77" s="20" t="s">
        <v>182</v>
      </c>
      <c r="S77" s="18" t="s">
        <v>182</v>
      </c>
      <c r="T77" s="20" t="s">
        <v>182</v>
      </c>
      <c r="U77" s="18" t="n">
        <v>372.3715965</v>
      </c>
      <c r="V77" s="20" t="n">
        <v>3.74764721</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371</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513.46319441</v>
      </c>
      <c r="F7" s="20" t="n">
        <v>3.20560317</v>
      </c>
      <c r="G7" s="18" t="n">
        <v>498.76729988</v>
      </c>
      <c r="H7" s="20" t="n">
        <v>2.95476189</v>
      </c>
      <c r="I7" s="18" t="n">
        <v>490.81636511</v>
      </c>
      <c r="J7" s="20" t="n">
        <v>2.4045602</v>
      </c>
      <c r="K7" s="18" t="n">
        <v>512.74359856</v>
      </c>
      <c r="L7" s="20" t="n">
        <v>3.96364813</v>
      </c>
      <c r="M7" s="18" t="n">
        <v>388.11866311</v>
      </c>
      <c r="N7" s="20" t="n">
        <v>15.08149247</v>
      </c>
      <c r="O7" s="18" t="s">
        <v>182</v>
      </c>
      <c r="P7" s="20" t="s">
        <v>182</v>
      </c>
      <c r="Q7" s="18" t="s">
        <v>182</v>
      </c>
      <c r="R7" s="20" t="s">
        <v>182</v>
      </c>
      <c r="S7" s="18" t="s">
        <v>182</v>
      </c>
      <c r="T7" s="20" t="s">
        <v>182</v>
      </c>
      <c r="U7" s="18" t="n">
        <v>463.56133101</v>
      </c>
      <c r="V7" s="20" t="n">
        <v>4.47401485</v>
      </c>
    </row>
    <row r="8" spans="1:22">
      <c r="A8" s="15" t="s">
        <v>183</v>
      </c>
      <c r="B8" s="17" t="n">
        <v>7007</v>
      </c>
      <c r="C8" s="18">
        <f>(306.0/B8*100)</f>
        <v/>
      </c>
      <c r="D8" s="19" t="n">
        <v>6701</v>
      </c>
      <c r="E8" s="18" t="n">
        <v>501.65542079</v>
      </c>
      <c r="F8" s="20" t="n">
        <v>3.27283081</v>
      </c>
      <c r="G8" s="18" t="n">
        <v>498.09086255</v>
      </c>
      <c r="H8" s="20" t="n">
        <v>4.4791757</v>
      </c>
      <c r="I8" s="18" t="n">
        <v>504.28065532</v>
      </c>
      <c r="J8" s="20" t="n">
        <v>4.75922053</v>
      </c>
      <c r="K8" s="18" t="n">
        <v>510.26531187</v>
      </c>
      <c r="L8" s="20" t="n">
        <v>4.81567797</v>
      </c>
      <c r="M8" s="18" t="n">
        <v>431.33135579</v>
      </c>
      <c r="N8" s="20" t="n">
        <v>28.63360248</v>
      </c>
      <c r="O8" s="18" t="s">
        <v>182</v>
      </c>
      <c r="P8" s="20" t="s">
        <v>182</v>
      </c>
      <c r="Q8" s="18" t="n">
        <v>301.63126691</v>
      </c>
      <c r="R8" s="20" t="n">
        <v>25.14921031</v>
      </c>
      <c r="S8" s="18" t="s">
        <v>182</v>
      </c>
      <c r="T8" s="20" t="s">
        <v>182</v>
      </c>
      <c r="U8" s="18" t="n">
        <v>436.48806634</v>
      </c>
      <c r="V8" s="20" t="n">
        <v>6.70627554</v>
      </c>
    </row>
    <row r="9" spans="1:22">
      <c r="A9" s="15" t="s">
        <v>184</v>
      </c>
      <c r="B9" s="17" t="n">
        <v>9651</v>
      </c>
      <c r="C9" s="18">
        <f>(709.0/B9*100)</f>
        <v/>
      </c>
      <c r="D9" s="19" t="n">
        <v>8942</v>
      </c>
      <c r="E9" s="18" t="n">
        <v>524.0930059900001</v>
      </c>
      <c r="F9" s="20" t="n">
        <v>3.37764796</v>
      </c>
      <c r="G9" s="18" t="n">
        <v>527.54776166</v>
      </c>
      <c r="H9" s="20" t="n">
        <v>2.85000415</v>
      </c>
      <c r="I9" s="18" t="n">
        <v>513.73611751</v>
      </c>
      <c r="J9" s="20" t="n">
        <v>2.75343451</v>
      </c>
      <c r="K9" s="18" t="n">
        <v>513.69389016</v>
      </c>
      <c r="L9" s="20" t="n">
        <v>4.01257778</v>
      </c>
      <c r="M9" s="18" t="n">
        <v>434.12804464</v>
      </c>
      <c r="N9" s="20" t="n">
        <v>42.04427122</v>
      </c>
      <c r="O9" s="18" t="s">
        <v>182</v>
      </c>
      <c r="P9" s="20" t="s">
        <v>182</v>
      </c>
      <c r="Q9" s="18" t="n">
        <v>357.98454354</v>
      </c>
      <c r="R9" s="20" t="n">
        <v>11.51846445</v>
      </c>
      <c r="S9" s="18" t="s">
        <v>182</v>
      </c>
      <c r="T9" s="20" t="s">
        <v>182</v>
      </c>
      <c r="U9" s="18" t="n">
        <v>438.10856138</v>
      </c>
      <c r="V9" s="20" t="n">
        <v>5.03392555</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(192.0/B11*100)</f>
        <v/>
      </c>
      <c r="D11" s="19" t="n">
        <v>6861</v>
      </c>
      <c r="E11" s="18" t="n">
        <v>427.46101585</v>
      </c>
      <c r="F11" s="20" t="n">
        <v>4.64194558</v>
      </c>
      <c r="G11" s="18" t="n">
        <v>429.72960057</v>
      </c>
      <c r="H11" s="20" t="n">
        <v>3.63478061</v>
      </c>
      <c r="I11" s="18" t="n">
        <v>422.98806475</v>
      </c>
      <c r="J11" s="20" t="n">
        <v>3.30102605</v>
      </c>
      <c r="K11" s="18" t="n">
        <v>438.20603028</v>
      </c>
      <c r="L11" s="20" t="n">
        <v>4.33847097</v>
      </c>
      <c r="M11" s="18" t="n">
        <v>327.62067624</v>
      </c>
      <c r="N11" s="20" t="n">
        <v>23.85874784</v>
      </c>
      <c r="O11" s="18" t="s">
        <v>182</v>
      </c>
      <c r="P11" s="20" t="s">
        <v>182</v>
      </c>
      <c r="Q11" s="18" t="s">
        <v>182</v>
      </c>
      <c r="R11" s="20" t="s">
        <v>182</v>
      </c>
      <c r="S11" s="18" t="s">
        <v>182</v>
      </c>
      <c r="T11" s="20" t="s">
        <v>182</v>
      </c>
      <c r="U11" s="18" t="n">
        <v>394.9990819</v>
      </c>
      <c r="V11" s="20" t="n">
        <v>5.62865533</v>
      </c>
    </row>
    <row r="12" spans="1:22">
      <c r="A12" s="15" t="s">
        <v>187</v>
      </c>
      <c r="B12" s="17" t="n">
        <v>6894</v>
      </c>
      <c r="C12" s="18">
        <f>(129.0/B12*100)</f>
        <v/>
      </c>
      <c r="D12" s="19" t="n">
        <v>6765</v>
      </c>
      <c r="E12" s="18" t="n">
        <v>504.02830936</v>
      </c>
      <c r="F12" s="20" t="n">
        <v>3.28714344</v>
      </c>
      <c r="G12" s="18" t="n">
        <v>502.43872223</v>
      </c>
      <c r="H12" s="20" t="n">
        <v>3.02587037</v>
      </c>
      <c r="I12" s="18" t="n">
        <v>490.67785207</v>
      </c>
      <c r="J12" s="20" t="n">
        <v>2.87435785</v>
      </c>
      <c r="K12" s="18" t="n">
        <v>515.40698149</v>
      </c>
      <c r="L12" s="20" t="n">
        <v>3.85073296</v>
      </c>
      <c r="M12" s="18" t="n">
        <v>428.30653466</v>
      </c>
      <c r="N12" s="20" t="n">
        <v>25.45177241</v>
      </c>
      <c r="O12" s="18" t="s">
        <v>182</v>
      </c>
      <c r="P12" s="20" t="s">
        <v>182</v>
      </c>
      <c r="Q12" s="18" t="n">
        <v>340.98506961</v>
      </c>
      <c r="R12" s="20" t="n">
        <v>12.52444664</v>
      </c>
      <c r="S12" s="18" t="s">
        <v>182</v>
      </c>
      <c r="T12" s="20" t="s">
        <v>182</v>
      </c>
      <c r="U12" s="18" t="n">
        <v>423.82293117</v>
      </c>
      <c r="V12" s="20" t="n">
        <v>6.30260032</v>
      </c>
    </row>
    <row r="13" spans="1:22">
      <c r="A13" s="15" t="s">
        <v>188</v>
      </c>
      <c r="B13" s="17" t="n">
        <v>7161</v>
      </c>
      <c r="C13" s="18">
        <f>(382.0/B13*100)</f>
        <v/>
      </c>
      <c r="D13" s="19" t="n">
        <v>6779</v>
      </c>
      <c r="E13" s="18" t="n">
        <v>523.27461267</v>
      </c>
      <c r="F13" s="20" t="n">
        <v>3.03406592</v>
      </c>
      <c r="G13" s="18" t="n">
        <v>516.10782313</v>
      </c>
      <c r="H13" s="20" t="n">
        <v>3.42197361</v>
      </c>
      <c r="I13" s="18" t="n">
        <v>519.20312968</v>
      </c>
      <c r="J13" s="20" t="n">
        <v>2.90052478</v>
      </c>
      <c r="K13" s="18" t="n">
        <v>529.80743638</v>
      </c>
      <c r="L13" s="20" t="n">
        <v>3.46814753</v>
      </c>
      <c r="M13" s="18" t="n">
        <v>403.46505939</v>
      </c>
      <c r="N13" s="20" t="n">
        <v>16.7949963</v>
      </c>
      <c r="O13" s="18" t="s">
        <v>182</v>
      </c>
      <c r="P13" s="20" t="s">
        <v>182</v>
      </c>
      <c r="Q13" s="18" t="n">
        <v>447.51533769</v>
      </c>
      <c r="R13" s="20" t="n">
        <v>5.97365007</v>
      </c>
      <c r="S13" s="18" t="s">
        <v>182</v>
      </c>
      <c r="T13" s="20" t="s">
        <v>182</v>
      </c>
      <c r="U13" s="18" t="n">
        <v>442.43340039</v>
      </c>
      <c r="V13" s="20" t="n">
        <v>5.52983841</v>
      </c>
    </row>
    <row r="14" spans="1:22">
      <c r="A14" s="15" t="s">
        <v>189</v>
      </c>
      <c r="B14" s="17" t="n">
        <v>5587</v>
      </c>
      <c r="C14" s="18">
        <f>(214.0/B14*100)</f>
        <v/>
      </c>
      <c r="D14" s="19" t="n">
        <v>5373</v>
      </c>
      <c r="E14" s="18" t="n">
        <v>526.12911349</v>
      </c>
      <c r="F14" s="20" t="n">
        <v>3.80550171</v>
      </c>
      <c r="G14" s="18" t="n">
        <v>517.0208059300001</v>
      </c>
      <c r="H14" s="20" t="n">
        <v>2.77987923</v>
      </c>
      <c r="I14" s="18" t="n">
        <v>517.67047398</v>
      </c>
      <c r="J14" s="20" t="n">
        <v>2.78153714</v>
      </c>
      <c r="K14" s="18" t="n">
        <v>533.20863419</v>
      </c>
      <c r="L14" s="20" t="n">
        <v>3.65747579</v>
      </c>
      <c r="M14" s="18" t="n">
        <v>422.7798821</v>
      </c>
      <c r="N14" s="20" t="n">
        <v>14.90176457</v>
      </c>
      <c r="O14" s="18" t="s">
        <v>182</v>
      </c>
      <c r="P14" s="20" t="s">
        <v>182</v>
      </c>
      <c r="Q14" s="18" t="s">
        <v>182</v>
      </c>
      <c r="R14" s="20" t="s">
        <v>182</v>
      </c>
      <c r="S14" s="18" t="s">
        <v>182</v>
      </c>
      <c r="T14" s="20" t="s">
        <v>182</v>
      </c>
      <c r="U14" s="18" t="n">
        <v>468.82333262</v>
      </c>
      <c r="V14" s="20" t="n">
        <v>9.516563550000001</v>
      </c>
    </row>
    <row r="15" spans="1:22">
      <c r="A15" s="15" t="s">
        <v>190</v>
      </c>
      <c r="B15" s="17" t="n">
        <v>5882</v>
      </c>
      <c r="C15" s="18">
        <f>(215.0/B15*100)</f>
        <v/>
      </c>
      <c r="D15" s="19" t="n">
        <v>5667</v>
      </c>
      <c r="E15" s="18" t="n">
        <v>513.95465841</v>
      </c>
      <c r="F15" s="20" t="n">
        <v>4.26303426</v>
      </c>
      <c r="G15" s="18" t="n">
        <v>517.51416541</v>
      </c>
      <c r="H15" s="20" t="n">
        <v>3.45445936</v>
      </c>
      <c r="I15" s="18" t="n">
        <v>511.87178068</v>
      </c>
      <c r="J15" s="20" t="n">
        <v>2.53816209</v>
      </c>
      <c r="K15" s="18" t="n">
        <v>524.78128914</v>
      </c>
      <c r="L15" s="20" t="n">
        <v>3.46160783</v>
      </c>
      <c r="M15" s="18" t="n">
        <v>390.64671061</v>
      </c>
      <c r="N15" s="20" t="n">
        <v>25.21597104</v>
      </c>
      <c r="O15" s="18" t="s">
        <v>182</v>
      </c>
      <c r="P15" s="20" t="s">
        <v>182</v>
      </c>
      <c r="Q15" s="18" t="n">
        <v>368.85220715</v>
      </c>
      <c r="R15" s="20" t="n">
        <v>14.5875493</v>
      </c>
      <c r="S15" s="18" t="s">
        <v>182</v>
      </c>
      <c r="T15" s="20" t="s">
        <v>182</v>
      </c>
      <c r="U15" s="18" t="n">
        <v>465.91636031</v>
      </c>
      <c r="V15" s="20" t="n">
        <v>6.89049089</v>
      </c>
    </row>
    <row r="16" spans="1:22">
      <c r="A16" s="15" t="s">
        <v>191</v>
      </c>
      <c r="B16" s="17" t="n">
        <v>6108</v>
      </c>
      <c r="C16" s="18">
        <f>(283.0/B16*100)</f>
        <v/>
      </c>
      <c r="D16" s="19" t="n">
        <v>5825</v>
      </c>
      <c r="E16" s="18" t="n">
        <v>507.40214699</v>
      </c>
      <c r="F16" s="20" t="n">
        <v>4.124172</v>
      </c>
      <c r="G16" s="18" t="n">
        <v>508.83567315</v>
      </c>
      <c r="H16" s="20" t="n">
        <v>3.49655175</v>
      </c>
      <c r="I16" s="18" t="n">
        <v>499.86381335</v>
      </c>
      <c r="J16" s="20" t="n">
        <v>2.93691298</v>
      </c>
      <c r="K16" s="18" t="n">
        <v>509.20125449</v>
      </c>
      <c r="L16" s="20" t="n">
        <v>3.37208042</v>
      </c>
      <c r="M16" s="18" t="n">
        <v>357.17090442</v>
      </c>
      <c r="N16" s="20" t="n">
        <v>17.03892866</v>
      </c>
      <c r="O16" s="18" t="s">
        <v>182</v>
      </c>
      <c r="P16" s="20" t="s">
        <v>182</v>
      </c>
      <c r="Q16" s="18" t="s">
        <v>182</v>
      </c>
      <c r="R16" s="20" t="s">
        <v>182</v>
      </c>
      <c r="S16" s="18" t="s">
        <v>182</v>
      </c>
      <c r="T16" s="20" t="s">
        <v>182</v>
      </c>
      <c r="U16" s="18" t="n">
        <v>412.04632316</v>
      </c>
      <c r="V16" s="20" t="n">
        <v>6.31964059</v>
      </c>
    </row>
    <row r="17" spans="1:22">
      <c r="A17" s="15" t="s">
        <v>192</v>
      </c>
      <c r="B17" s="17" t="n">
        <v>6504</v>
      </c>
      <c r="C17" s="18">
        <f>(868.0/B17*100)</f>
        <v/>
      </c>
      <c r="D17" s="19" t="n">
        <v>5636</v>
      </c>
      <c r="E17" s="18" t="n">
        <v>512.07961601</v>
      </c>
      <c r="F17" s="20" t="n">
        <v>3.55388499</v>
      </c>
      <c r="G17" s="18" t="n">
        <v>515.46094265</v>
      </c>
      <c r="H17" s="20" t="n">
        <v>4.1685151</v>
      </c>
      <c r="I17" s="18" t="n">
        <v>518.29865322</v>
      </c>
      <c r="J17" s="20" t="n">
        <v>4.48951045</v>
      </c>
      <c r="K17" s="18" t="n">
        <v>528.06954531</v>
      </c>
      <c r="L17" s="20" t="n">
        <v>4.86546965</v>
      </c>
      <c r="M17" s="18" t="s">
        <v>182</v>
      </c>
      <c r="N17" s="20" t="s">
        <v>182</v>
      </c>
      <c r="O17" s="18" t="s">
        <v>182</v>
      </c>
      <c r="P17" s="20" t="s">
        <v>182</v>
      </c>
      <c r="Q17" s="18" t="n">
        <v>362.96139732</v>
      </c>
      <c r="R17" s="20" t="n">
        <v>12.64520278</v>
      </c>
      <c r="S17" s="18" t="s">
        <v>182</v>
      </c>
      <c r="T17" s="20" t="s">
        <v>182</v>
      </c>
      <c r="U17" s="18" t="n">
        <v>446.27877849</v>
      </c>
      <c r="V17" s="20" t="n">
        <v>6.60692469</v>
      </c>
    </row>
    <row r="18" spans="1:22">
      <c r="A18" s="15" t="s">
        <v>193</v>
      </c>
      <c r="B18" s="17" t="n">
        <v>5532</v>
      </c>
      <c r="C18" s="18">
        <f>(44.0/B18*100)</f>
        <v/>
      </c>
      <c r="D18" s="19" t="n">
        <v>5488</v>
      </c>
      <c r="E18" s="18" t="n">
        <v>460.89500992</v>
      </c>
      <c r="F18" s="20" t="n">
        <v>4.79003435</v>
      </c>
      <c r="G18" s="18" t="n">
        <v>463.96555361</v>
      </c>
      <c r="H18" s="20" t="n">
        <v>5.01344476</v>
      </c>
      <c r="I18" s="18" t="n">
        <v>454.18983382</v>
      </c>
      <c r="J18" s="20" t="n">
        <v>4.11599995</v>
      </c>
      <c r="K18" s="18" t="n">
        <v>465.0154396</v>
      </c>
      <c r="L18" s="20" t="n">
        <v>5.50545521</v>
      </c>
      <c r="M18" s="18" t="n">
        <v>358.73236946</v>
      </c>
      <c r="N18" s="20" t="n">
        <v>16.39771243</v>
      </c>
      <c r="O18" s="18" t="s">
        <v>182</v>
      </c>
      <c r="P18" s="20" t="s">
        <v>182</v>
      </c>
      <c r="Q18" s="18" t="s">
        <v>182</v>
      </c>
      <c r="R18" s="20" t="s">
        <v>182</v>
      </c>
      <c r="S18" s="18" t="s">
        <v>182</v>
      </c>
      <c r="T18" s="20" t="s">
        <v>182</v>
      </c>
      <c r="U18" s="18" t="n">
        <v>402.23555758</v>
      </c>
      <c r="V18" s="20" t="n">
        <v>7.22366277</v>
      </c>
    </row>
    <row r="19" spans="1:22">
      <c r="A19" s="15" t="s">
        <v>194</v>
      </c>
      <c r="B19" s="17" t="n">
        <v>5658</v>
      </c>
      <c r="C19" s="18">
        <f>(345.0/B19*100)</f>
        <v/>
      </c>
      <c r="D19" s="19" t="n">
        <v>5313</v>
      </c>
      <c r="E19" s="18" t="n">
        <v>497.68156413</v>
      </c>
      <c r="F19" s="20" t="n">
        <v>3.90425662</v>
      </c>
      <c r="G19" s="18" t="n">
        <v>483.30513028</v>
      </c>
      <c r="H19" s="20" t="n">
        <v>3.9944926</v>
      </c>
      <c r="I19" s="18" t="n">
        <v>476.55700495</v>
      </c>
      <c r="J19" s="20" t="n">
        <v>3.14055612</v>
      </c>
      <c r="K19" s="18" t="n">
        <v>488.67215044</v>
      </c>
      <c r="L19" s="20" t="n">
        <v>4.97805786</v>
      </c>
      <c r="M19" s="18" t="n">
        <v>385.76858232</v>
      </c>
      <c r="N19" s="20" t="n">
        <v>18.33358349</v>
      </c>
      <c r="O19" s="18" t="s">
        <v>182</v>
      </c>
      <c r="P19" s="20" t="s">
        <v>182</v>
      </c>
      <c r="Q19" s="18" t="s">
        <v>182</v>
      </c>
      <c r="R19" s="20" t="s">
        <v>182</v>
      </c>
      <c r="S19" s="18" t="s">
        <v>182</v>
      </c>
      <c r="T19" s="20" t="s">
        <v>182</v>
      </c>
      <c r="U19" s="18" t="n">
        <v>403.6636421</v>
      </c>
      <c r="V19" s="20" t="n">
        <v>7.75606733</v>
      </c>
    </row>
    <row r="20" spans="1:22">
      <c r="A20" s="15" t="s">
        <v>195</v>
      </c>
      <c r="B20" s="17" t="n">
        <v>3371</v>
      </c>
      <c r="C20" s="18">
        <f>(81.0/B20*100)</f>
        <v/>
      </c>
      <c r="D20" s="19" t="n">
        <v>3290</v>
      </c>
      <c r="E20" s="18" t="n">
        <v>504.33634521</v>
      </c>
      <c r="F20" s="20" t="n">
        <v>4.91211171</v>
      </c>
      <c r="G20" s="18" t="n">
        <v>493.10503488</v>
      </c>
      <c r="H20" s="20" t="n">
        <v>3.87853167</v>
      </c>
      <c r="I20" s="18" t="n">
        <v>487.59170296</v>
      </c>
      <c r="J20" s="20" t="n">
        <v>3.17253476</v>
      </c>
      <c r="K20" s="18" t="n">
        <v>497.20387571</v>
      </c>
      <c r="L20" s="20" t="n">
        <v>4.72038983</v>
      </c>
      <c r="M20" s="18" t="s">
        <v>182</v>
      </c>
      <c r="N20" s="20" t="s">
        <v>182</v>
      </c>
      <c r="O20" s="18" t="s">
        <v>182</v>
      </c>
      <c r="P20" s="20" t="s">
        <v>182</v>
      </c>
      <c r="Q20" s="18" t="s">
        <v>182</v>
      </c>
      <c r="R20" s="20" t="s">
        <v>182</v>
      </c>
      <c r="S20" s="18" t="s">
        <v>182</v>
      </c>
      <c r="T20" s="20" t="s">
        <v>182</v>
      </c>
      <c r="U20" s="18" t="n">
        <v>440.49799456</v>
      </c>
      <c r="V20" s="20" t="n">
        <v>6.83136107</v>
      </c>
    </row>
    <row r="21" spans="1:22">
      <c r="A21" s="15" t="s">
        <v>196</v>
      </c>
      <c r="B21" s="17" t="n">
        <v>5741</v>
      </c>
      <c r="C21" s="18">
        <f>(122.0/B21*100)</f>
        <v/>
      </c>
      <c r="D21" s="19" t="n">
        <v>5619</v>
      </c>
      <c r="E21" s="18" t="n">
        <v>505.74540219</v>
      </c>
      <c r="F21" s="20" t="n">
        <v>3.39512004</v>
      </c>
      <c r="G21" s="18" t="n">
        <v>503.41515266</v>
      </c>
      <c r="H21" s="20" t="n">
        <v>2.67513848</v>
      </c>
      <c r="I21" s="18" t="n">
        <v>503.60783401</v>
      </c>
      <c r="J21" s="20" t="n">
        <v>3.1314622</v>
      </c>
      <c r="K21" s="18" t="n">
        <v>517.76112174</v>
      </c>
      <c r="L21" s="20" t="n">
        <v>3.65930237</v>
      </c>
      <c r="M21" s="18" t="n">
        <v>424.8487347</v>
      </c>
      <c r="N21" s="20" t="n">
        <v>29.04056888</v>
      </c>
      <c r="O21" s="18" t="s">
        <v>182</v>
      </c>
      <c r="P21" s="20" t="s">
        <v>182</v>
      </c>
      <c r="Q21" s="18" t="s">
        <v>182</v>
      </c>
      <c r="R21" s="20" t="s">
        <v>182</v>
      </c>
      <c r="S21" s="18" t="s">
        <v>182</v>
      </c>
      <c r="T21" s="20" t="s">
        <v>182</v>
      </c>
      <c r="U21" s="18" t="n">
        <v>456.10441105</v>
      </c>
      <c r="V21" s="20" t="n">
        <v>6.87812226</v>
      </c>
    </row>
    <row r="22" spans="1:22">
      <c r="A22" s="15" t="s">
        <v>197</v>
      </c>
      <c r="B22" s="17" t="n">
        <v>6598</v>
      </c>
      <c r="C22" s="18">
        <f>(108.0/B22*100)</f>
        <v/>
      </c>
      <c r="D22" s="19" t="n">
        <v>6490</v>
      </c>
      <c r="E22" s="18" t="n">
        <v>501.44056611</v>
      </c>
      <c r="F22" s="20" t="n">
        <v>5.90340188</v>
      </c>
      <c r="G22" s="18" t="n">
        <v>485.28269401</v>
      </c>
      <c r="H22" s="20" t="n">
        <v>5.20968617</v>
      </c>
      <c r="I22" s="18" t="n">
        <v>461.11409591</v>
      </c>
      <c r="J22" s="20" t="n">
        <v>4.77739634</v>
      </c>
      <c r="K22" s="18" t="n">
        <v>489.5391183</v>
      </c>
      <c r="L22" s="20" t="n">
        <v>5.50081548</v>
      </c>
      <c r="M22" s="18" t="n">
        <v>353.48150344</v>
      </c>
      <c r="N22" s="20" t="n">
        <v>10.04320883</v>
      </c>
      <c r="O22" s="18" t="s">
        <v>182</v>
      </c>
      <c r="P22" s="20" t="s">
        <v>182</v>
      </c>
      <c r="Q22" s="18" t="n">
        <v>465.3184081</v>
      </c>
      <c r="R22" s="20" t="n">
        <v>9.52311205</v>
      </c>
      <c r="S22" s="18" t="s">
        <v>182</v>
      </c>
      <c r="T22" s="20" t="s">
        <v>182</v>
      </c>
      <c r="U22" s="18" t="n">
        <v>401.69863254</v>
      </c>
      <c r="V22" s="20" t="n">
        <v>8.4899019</v>
      </c>
    </row>
    <row r="23" spans="1:22">
      <c r="A23" s="15" t="s">
        <v>198</v>
      </c>
      <c r="B23" s="17" t="n">
        <v>11583</v>
      </c>
      <c r="C23" s="18">
        <f>(592.0/B23*100)</f>
        <v/>
      </c>
      <c r="D23" s="19" t="n">
        <v>10991</v>
      </c>
      <c r="E23" s="18" t="n">
        <v>503.54594425</v>
      </c>
      <c r="F23" s="20" t="n">
        <v>4.41877382</v>
      </c>
      <c r="G23" s="18" t="n">
        <v>495.76817984</v>
      </c>
      <c r="H23" s="20" t="n">
        <v>3.76275947</v>
      </c>
      <c r="I23" s="18" t="n">
        <v>490.80644864</v>
      </c>
      <c r="J23" s="20" t="n">
        <v>3.50697224</v>
      </c>
      <c r="K23" s="18" t="n">
        <v>503.20142229</v>
      </c>
      <c r="L23" s="20" t="n">
        <v>4.99160404</v>
      </c>
      <c r="M23" s="18" t="n">
        <v>458.71026959</v>
      </c>
      <c r="N23" s="20" t="n">
        <v>19.55759787</v>
      </c>
      <c r="O23" s="18" t="s">
        <v>182</v>
      </c>
      <c r="P23" s="20" t="s">
        <v>182</v>
      </c>
      <c r="Q23" s="18" t="s">
        <v>182</v>
      </c>
      <c r="R23" s="20" t="s">
        <v>182</v>
      </c>
      <c r="S23" s="18" t="s">
        <v>182</v>
      </c>
      <c r="T23" s="20" t="s">
        <v>182</v>
      </c>
      <c r="U23" s="18" t="n">
        <v>441.39751488</v>
      </c>
      <c r="V23" s="20" t="n">
        <v>6.48340337</v>
      </c>
    </row>
    <row r="24" spans="1:22">
      <c r="A24" s="15" t="s">
        <v>199</v>
      </c>
      <c r="B24" s="17" t="n">
        <v>6647</v>
      </c>
      <c r="C24" s="18">
        <f>(36.0/B24*100)</f>
        <v/>
      </c>
      <c r="D24" s="19" t="n">
        <v>6611</v>
      </c>
      <c r="E24" s="18" t="n">
        <v>519.33531293</v>
      </c>
      <c r="F24" s="20" t="n">
        <v>4.23242053</v>
      </c>
      <c r="G24" s="18" t="n">
        <v>533.34131738</v>
      </c>
      <c r="H24" s="20" t="n">
        <v>3.71468624</v>
      </c>
      <c r="I24" s="18" t="n">
        <v>545.1127330100001</v>
      </c>
      <c r="J24" s="20" t="n">
        <v>3.34928736</v>
      </c>
      <c r="K24" s="18" t="n">
        <v>544.81638759</v>
      </c>
      <c r="L24" s="20" t="n">
        <v>4.37588906</v>
      </c>
      <c r="M24" s="18" t="n">
        <v>437.355754</v>
      </c>
      <c r="N24" s="20" t="n">
        <v>17.09724105</v>
      </c>
      <c r="O24" s="18" t="s">
        <v>182</v>
      </c>
      <c r="P24" s="20" t="s">
        <v>182</v>
      </c>
      <c r="Q24" s="18" t="s">
        <v>182</v>
      </c>
      <c r="R24" s="20" t="s">
        <v>182</v>
      </c>
      <c r="S24" s="18" t="s">
        <v>182</v>
      </c>
      <c r="T24" s="20" t="s">
        <v>182</v>
      </c>
      <c r="U24" s="18" t="n">
        <v>466.83690093</v>
      </c>
      <c r="V24" s="20" t="n">
        <v>13.578296</v>
      </c>
    </row>
    <row r="25" spans="1:22">
      <c r="A25" s="15" t="s">
        <v>200</v>
      </c>
      <c r="B25" s="17" t="n">
        <v>5581</v>
      </c>
      <c r="C25" s="18">
        <f>(28.0/B25*100)</f>
        <v/>
      </c>
      <c r="D25" s="19" t="n">
        <v>5553</v>
      </c>
      <c r="E25" s="18" t="n">
        <v>530.29458155</v>
      </c>
      <c r="F25" s="20" t="n">
        <v>4.56492595</v>
      </c>
      <c r="G25" s="18" t="n">
        <v>513.42937227</v>
      </c>
      <c r="H25" s="20" t="n">
        <v>4.5524972</v>
      </c>
      <c r="I25" s="18" t="n">
        <v>522.78307874</v>
      </c>
      <c r="J25" s="20" t="n">
        <v>4.31403506</v>
      </c>
      <c r="K25" s="18" t="n">
        <v>545.49650306</v>
      </c>
      <c r="L25" s="20" t="n">
        <v>6.89946086</v>
      </c>
      <c r="M25" s="18" t="n">
        <v>392.05635972</v>
      </c>
      <c r="N25" s="20" t="n">
        <v>35.90323828</v>
      </c>
      <c r="O25" s="18" t="s">
        <v>182</v>
      </c>
      <c r="P25" s="20" t="s">
        <v>182</v>
      </c>
      <c r="Q25" s="18" t="s">
        <v>182</v>
      </c>
      <c r="R25" s="20" t="s">
        <v>182</v>
      </c>
      <c r="S25" s="18" t="s">
        <v>182</v>
      </c>
      <c r="T25" s="20" t="s">
        <v>182</v>
      </c>
      <c r="U25" s="18" t="n">
        <v>482.3086742</v>
      </c>
      <c r="V25" s="20" t="n">
        <v>21.67968782</v>
      </c>
    </row>
    <row r="26" spans="1:22">
      <c r="A26" s="15" t="s">
        <v>201</v>
      </c>
      <c r="B26" s="17" t="n">
        <v>4869</v>
      </c>
      <c r="C26" s="18">
        <f>(131.0/B26*100)</f>
        <v/>
      </c>
      <c r="D26" s="19" t="n">
        <v>4738</v>
      </c>
      <c r="E26" s="18" t="n">
        <v>489.61515518</v>
      </c>
      <c r="F26" s="20" t="n">
        <v>3.54532869</v>
      </c>
      <c r="G26" s="18" t="n">
        <v>473.99223786</v>
      </c>
      <c r="H26" s="20" t="n">
        <v>3.10904191</v>
      </c>
      <c r="I26" s="18" t="n">
        <v>479.46784304</v>
      </c>
      <c r="J26" s="20" t="n">
        <v>2.6836695</v>
      </c>
      <c r="K26" s="18" t="n">
        <v>505.19625794</v>
      </c>
      <c r="L26" s="20" t="n">
        <v>3.88298456</v>
      </c>
      <c r="M26" s="18" t="s">
        <v>182</v>
      </c>
      <c r="N26" s="20" t="s">
        <v>182</v>
      </c>
      <c r="O26" s="18" t="s">
        <v>182</v>
      </c>
      <c r="P26" s="20" t="s">
        <v>182</v>
      </c>
      <c r="Q26" s="18" t="s">
        <v>182</v>
      </c>
      <c r="R26" s="20" t="s">
        <v>182</v>
      </c>
      <c r="S26" s="18" t="s">
        <v>182</v>
      </c>
      <c r="T26" s="20" t="s">
        <v>182</v>
      </c>
      <c r="U26" s="18" t="n">
        <v>439.689412</v>
      </c>
      <c r="V26" s="20" t="n">
        <v>9.68930348</v>
      </c>
    </row>
    <row r="27" spans="1:22">
      <c r="A27" s="15" t="s">
        <v>202</v>
      </c>
      <c r="B27" s="17" t="n">
        <v>5299</v>
      </c>
      <c r="C27" s="18">
        <f>(277.0/B27*100)</f>
        <v/>
      </c>
      <c r="D27" s="19" t="n">
        <v>5022</v>
      </c>
      <c r="E27" s="18" t="n">
        <v>501.25022671</v>
      </c>
      <c r="F27" s="20" t="n">
        <v>2.54222672</v>
      </c>
      <c r="G27" s="18" t="n">
        <v>495.70842776</v>
      </c>
      <c r="H27" s="20" t="n">
        <v>3.34455143</v>
      </c>
      <c r="I27" s="18" t="n">
        <v>490.21444493</v>
      </c>
      <c r="J27" s="20" t="n">
        <v>2.92460331</v>
      </c>
      <c r="K27" s="18" t="n">
        <v>495.35558812</v>
      </c>
      <c r="L27" s="20" t="n">
        <v>3.11319815</v>
      </c>
      <c r="M27" s="18" t="n">
        <v>433.74807221</v>
      </c>
      <c r="N27" s="20" t="n">
        <v>14.3856779</v>
      </c>
      <c r="O27" s="18" t="s">
        <v>182</v>
      </c>
      <c r="P27" s="20" t="s">
        <v>182</v>
      </c>
      <c r="Q27" s="18" t="s">
        <v>182</v>
      </c>
      <c r="R27" s="20" t="s">
        <v>182</v>
      </c>
      <c r="S27" s="18" t="s">
        <v>182</v>
      </c>
      <c r="T27" s="20" t="s">
        <v>182</v>
      </c>
      <c r="U27" s="18" t="n">
        <v>427.77106198</v>
      </c>
      <c r="V27" s="20" t="n">
        <v>4.0159363</v>
      </c>
    </row>
    <row r="28" spans="1:22">
      <c r="A28" s="15" t="s">
        <v>203</v>
      </c>
      <c r="B28" s="17" t="n">
        <v>7568</v>
      </c>
      <c r="C28" s="18">
        <f>(184.0/B28*100)</f>
        <v/>
      </c>
      <c r="D28" s="19" t="n">
        <v>7384</v>
      </c>
      <c r="E28" s="18" t="n">
        <v>409.83432927</v>
      </c>
      <c r="F28" s="20" t="n">
        <v>3.44518422</v>
      </c>
      <c r="G28" s="18" t="n">
        <v>414.13971301</v>
      </c>
      <c r="H28" s="20" t="n">
        <v>2.9593144</v>
      </c>
      <c r="I28" s="18" t="n">
        <v>409.00021795</v>
      </c>
      <c r="J28" s="20" t="n">
        <v>2.74290699</v>
      </c>
      <c r="K28" s="18" t="n">
        <v>419.78452208</v>
      </c>
      <c r="L28" s="20" t="n">
        <v>4.02150585</v>
      </c>
      <c r="M28" s="18" t="n">
        <v>331.61953229</v>
      </c>
      <c r="N28" s="20" t="n">
        <v>9.41278149</v>
      </c>
      <c r="O28" s="18" t="s">
        <v>182</v>
      </c>
      <c r="P28" s="20" t="s">
        <v>182</v>
      </c>
      <c r="Q28" s="18" t="s">
        <v>182</v>
      </c>
      <c r="R28" s="20" t="s">
        <v>182</v>
      </c>
      <c r="S28" s="18" t="s">
        <v>182</v>
      </c>
      <c r="T28" s="20" t="s">
        <v>182</v>
      </c>
      <c r="U28" s="18" t="n">
        <v>370.83230065</v>
      </c>
      <c r="V28" s="20" t="n">
        <v>8.41010797</v>
      </c>
    </row>
    <row r="29" spans="1:22">
      <c r="A29" s="15" t="s">
        <v>204</v>
      </c>
      <c r="B29" s="17" t="n">
        <v>5385</v>
      </c>
      <c r="C29" s="18">
        <f>(37.0/B29*100)</f>
        <v/>
      </c>
      <c r="D29" s="19" t="n">
        <v>5348</v>
      </c>
      <c r="E29" s="18" t="n">
        <v>525.62857522</v>
      </c>
      <c r="F29" s="20" t="n">
        <v>3.52599001</v>
      </c>
      <c r="G29" s="18" t="n">
        <v>519.93125553</v>
      </c>
      <c r="H29" s="20" t="n">
        <v>2.8527127</v>
      </c>
      <c r="I29" s="18" t="n">
        <v>510.51123054</v>
      </c>
      <c r="J29" s="20" t="n">
        <v>2.91612035</v>
      </c>
      <c r="K29" s="18" t="n">
        <v>532.42712908</v>
      </c>
      <c r="L29" s="20" t="n">
        <v>4.93622001</v>
      </c>
      <c r="M29" s="18" t="n">
        <v>388.67614524</v>
      </c>
      <c r="N29" s="20" t="n">
        <v>42.43001082</v>
      </c>
      <c r="O29" s="18" t="s">
        <v>182</v>
      </c>
      <c r="P29" s="20" t="s">
        <v>182</v>
      </c>
      <c r="Q29" s="18" t="n">
        <v>335.3902018</v>
      </c>
      <c r="R29" s="20" t="n">
        <v>12.1685767</v>
      </c>
      <c r="S29" s="18" t="s">
        <v>182</v>
      </c>
      <c r="T29" s="20" t="s">
        <v>182</v>
      </c>
      <c r="U29" s="18" t="n">
        <v>429.69244493</v>
      </c>
      <c r="V29" s="20" t="n">
        <v>12.56525141</v>
      </c>
    </row>
    <row r="30" spans="1:22">
      <c r="A30" s="15" t="s">
        <v>205</v>
      </c>
      <c r="B30" s="17" t="n">
        <v>4520</v>
      </c>
      <c r="C30" s="18">
        <f>(696.0/B30*100)</f>
        <v/>
      </c>
      <c r="D30" s="19" t="n">
        <v>3824</v>
      </c>
      <c r="E30" s="18" t="n">
        <v>517.66514234</v>
      </c>
      <c r="F30" s="20" t="n">
        <v>4.4134887</v>
      </c>
      <c r="G30" s="18" t="n">
        <v>504.23165533</v>
      </c>
      <c r="H30" s="20" t="n">
        <v>3.76405982</v>
      </c>
      <c r="I30" s="18" t="n">
        <v>485.7254134</v>
      </c>
      <c r="J30" s="20" t="n">
        <v>4.12556355</v>
      </c>
      <c r="K30" s="18" t="n">
        <v>521.32484131</v>
      </c>
      <c r="L30" s="20" t="n">
        <v>4.43750559</v>
      </c>
      <c r="M30" s="18" t="n">
        <v>416.62079913</v>
      </c>
      <c r="N30" s="20" t="n">
        <v>23.35845308</v>
      </c>
      <c r="O30" s="18" t="s">
        <v>182</v>
      </c>
      <c r="P30" s="20" t="s">
        <v>182</v>
      </c>
      <c r="Q30" s="18" t="s">
        <v>182</v>
      </c>
      <c r="R30" s="20" t="s">
        <v>182</v>
      </c>
      <c r="S30" s="18" t="s">
        <v>182</v>
      </c>
      <c r="T30" s="20" t="s">
        <v>182</v>
      </c>
      <c r="U30" s="18" t="n">
        <v>432.45304928</v>
      </c>
      <c r="V30" s="20" t="n">
        <v>6.28226507</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(21.0/B32*100)</f>
        <v/>
      </c>
      <c r="D32" s="19" t="n">
        <v>4457</v>
      </c>
      <c r="E32" s="18" t="n">
        <v>514.51215748</v>
      </c>
      <c r="F32" s="20" t="n">
        <v>4.29638699</v>
      </c>
      <c r="G32" s="18" t="n">
        <v>507.35904063</v>
      </c>
      <c r="H32" s="20" t="n">
        <v>3.72413775</v>
      </c>
      <c r="I32" s="18" t="n">
        <v>498.31836472</v>
      </c>
      <c r="J32" s="20" t="n">
        <v>2.60653208</v>
      </c>
      <c r="K32" s="18" t="n">
        <v>521.22869793</v>
      </c>
      <c r="L32" s="20" t="n">
        <v>4.43913648</v>
      </c>
      <c r="M32" s="18" t="n">
        <v>459.37468581</v>
      </c>
      <c r="N32" s="20" t="n">
        <v>28.13902873</v>
      </c>
      <c r="O32" s="18" t="s">
        <v>182</v>
      </c>
      <c r="P32" s="20" t="s">
        <v>182</v>
      </c>
      <c r="Q32" s="18" t="s">
        <v>182</v>
      </c>
      <c r="R32" s="20" t="s">
        <v>182</v>
      </c>
      <c r="S32" s="18" t="s">
        <v>182</v>
      </c>
      <c r="T32" s="20" t="s">
        <v>182</v>
      </c>
      <c r="U32" s="18" t="n">
        <v>438.85044509</v>
      </c>
      <c r="V32" s="20" t="n">
        <v>9.12732003</v>
      </c>
    </row>
    <row r="33" spans="1:22">
      <c r="A33" s="15" t="s">
        <v>208</v>
      </c>
      <c r="B33" s="17" t="n">
        <v>7325</v>
      </c>
      <c r="C33" s="18">
        <f>(275.0/B33*100)</f>
        <v/>
      </c>
      <c r="D33" s="19" t="n">
        <v>7050</v>
      </c>
      <c r="E33" s="18" t="n">
        <v>511.84061624</v>
      </c>
      <c r="F33" s="20" t="n">
        <v>3.69757135</v>
      </c>
      <c r="G33" s="18" t="n">
        <v>500.08344249</v>
      </c>
      <c r="H33" s="20" t="n">
        <v>3.89234897</v>
      </c>
      <c r="I33" s="18" t="n">
        <v>481.62070889</v>
      </c>
      <c r="J33" s="20" t="n">
        <v>3.48129972</v>
      </c>
      <c r="K33" s="18" t="n">
        <v>500.2060742</v>
      </c>
      <c r="L33" s="20" t="n">
        <v>3.95763704</v>
      </c>
      <c r="M33" s="18" t="n">
        <v>385.2957023</v>
      </c>
      <c r="N33" s="20" t="n">
        <v>29.52119482</v>
      </c>
      <c r="O33" s="18" t="s">
        <v>182</v>
      </c>
      <c r="P33" s="20" t="s">
        <v>182</v>
      </c>
      <c r="Q33" s="18" t="s">
        <v>182</v>
      </c>
      <c r="R33" s="20" t="s">
        <v>182</v>
      </c>
      <c r="S33" s="18" t="s">
        <v>182</v>
      </c>
      <c r="T33" s="20" t="s">
        <v>182</v>
      </c>
      <c r="U33" s="18" t="n">
        <v>431.84508089</v>
      </c>
      <c r="V33" s="20" t="n">
        <v>9.17256982</v>
      </c>
    </row>
    <row r="34" spans="1:22">
      <c r="A34" s="15" t="s">
        <v>209</v>
      </c>
      <c r="B34" s="17" t="n">
        <v>6350</v>
      </c>
      <c r="C34" s="18">
        <f>(123.0/B34*100)</f>
        <v/>
      </c>
      <c r="D34" s="19" t="n">
        <v>6227</v>
      </c>
      <c r="E34" s="18" t="n">
        <v>490.35423417</v>
      </c>
      <c r="F34" s="20" t="n">
        <v>4.31404753</v>
      </c>
      <c r="G34" s="18" t="n">
        <v>486.40755008</v>
      </c>
      <c r="H34" s="20" t="n">
        <v>3.22164608</v>
      </c>
      <c r="I34" s="18" t="n">
        <v>477.75483045</v>
      </c>
      <c r="J34" s="20" t="n">
        <v>2.77384844</v>
      </c>
      <c r="K34" s="18" t="n">
        <v>501.91830276</v>
      </c>
      <c r="L34" s="20" t="n">
        <v>4.48305188</v>
      </c>
      <c r="M34" s="18" t="n">
        <v>379.07328183</v>
      </c>
      <c r="N34" s="20" t="n">
        <v>14.0777645</v>
      </c>
      <c r="O34" s="18" t="s">
        <v>182</v>
      </c>
      <c r="P34" s="20" t="s">
        <v>182</v>
      </c>
      <c r="Q34" s="18" t="n">
        <v>336.51078337</v>
      </c>
      <c r="R34" s="20" t="n">
        <v>12.24828707</v>
      </c>
      <c r="S34" s="18" t="s">
        <v>182</v>
      </c>
      <c r="T34" s="20" t="s">
        <v>182</v>
      </c>
      <c r="U34" s="18" t="n">
        <v>400.34079426</v>
      </c>
      <c r="V34" s="20" t="n">
        <v>8.84880325</v>
      </c>
    </row>
    <row r="35" spans="1:22">
      <c r="A35" s="15" t="s">
        <v>210</v>
      </c>
      <c r="B35" s="17" t="n">
        <v>6406</v>
      </c>
      <c r="C35" s="18">
        <f>(111.0/B35*100)</f>
        <v/>
      </c>
      <c r="D35" s="19" t="n">
        <v>6295</v>
      </c>
      <c r="E35" s="18" t="n">
        <v>533.68017572</v>
      </c>
      <c r="F35" s="20" t="n">
        <v>3.35369454</v>
      </c>
      <c r="G35" s="18" t="n">
        <v>515.94898313</v>
      </c>
      <c r="H35" s="20" t="n">
        <v>3.03519557</v>
      </c>
      <c r="I35" s="18" t="n">
        <v>503.66518654</v>
      </c>
      <c r="J35" s="20" t="n">
        <v>2.73056222</v>
      </c>
      <c r="K35" s="18" t="n">
        <v>516.37338016</v>
      </c>
      <c r="L35" s="20" t="n">
        <v>4.3078395</v>
      </c>
      <c r="M35" s="18" t="n">
        <v>456.28947541</v>
      </c>
      <c r="N35" s="20" t="n">
        <v>18.93491365</v>
      </c>
      <c r="O35" s="18" t="s">
        <v>182</v>
      </c>
      <c r="P35" s="20" t="s">
        <v>182</v>
      </c>
      <c r="Q35" s="18" t="n">
        <v>349.78970242</v>
      </c>
      <c r="R35" s="20" t="n">
        <v>6.90672373</v>
      </c>
      <c r="S35" s="18" t="s">
        <v>182</v>
      </c>
      <c r="T35" s="20" t="s">
        <v>182</v>
      </c>
      <c r="U35" s="18" t="n">
        <v>449.18834029</v>
      </c>
      <c r="V35" s="20" t="n">
        <v>7.02072939</v>
      </c>
    </row>
    <row r="36" spans="1:22">
      <c r="A36" s="15" t="s">
        <v>211</v>
      </c>
      <c r="B36" s="17" t="n">
        <v>6736</v>
      </c>
      <c r="C36" s="18">
        <f>(118.0/B36*100)</f>
        <v/>
      </c>
      <c r="D36" s="19" t="n">
        <v>6618</v>
      </c>
      <c r="E36" s="18" t="n">
        <v>488.7016273</v>
      </c>
      <c r="F36" s="20" t="n">
        <v>3.45016134</v>
      </c>
      <c r="G36" s="18" t="n">
        <v>486.59976881</v>
      </c>
      <c r="H36" s="20" t="n">
        <v>3.25765414</v>
      </c>
      <c r="I36" s="18" t="n">
        <v>488.58894619</v>
      </c>
      <c r="J36" s="20" t="n">
        <v>2.82345607</v>
      </c>
      <c r="K36" s="18" t="n">
        <v>502.82023082</v>
      </c>
      <c r="L36" s="20" t="n">
        <v>3.95115944</v>
      </c>
      <c r="M36" s="18" t="n">
        <v>415.69116087</v>
      </c>
      <c r="N36" s="20" t="n">
        <v>19.29217902</v>
      </c>
      <c r="O36" s="18" t="s">
        <v>182</v>
      </c>
      <c r="P36" s="20" t="s">
        <v>182</v>
      </c>
      <c r="Q36" s="18" t="s">
        <v>182</v>
      </c>
      <c r="R36" s="20" t="s">
        <v>182</v>
      </c>
      <c r="S36" s="18" t="s">
        <v>182</v>
      </c>
      <c r="T36" s="20" t="s">
        <v>182</v>
      </c>
      <c r="U36" s="18" t="n">
        <v>426.99968197</v>
      </c>
      <c r="V36" s="20" t="n">
        <v>6.56030662</v>
      </c>
    </row>
    <row r="37" spans="1:22">
      <c r="A37" s="15" t="s">
        <v>212</v>
      </c>
      <c r="B37" s="17" t="n">
        <v>5458</v>
      </c>
      <c r="C37" s="18">
        <f>(394.0/B37*100)</f>
        <v/>
      </c>
      <c r="D37" s="19" t="n">
        <v>5064</v>
      </c>
      <c r="E37" s="18" t="n">
        <v>501.33586863</v>
      </c>
      <c r="F37" s="20" t="n">
        <v>4.34051879</v>
      </c>
      <c r="G37" s="18" t="n">
        <v>510.32728849</v>
      </c>
      <c r="H37" s="20" t="n">
        <v>4.80542423</v>
      </c>
      <c r="I37" s="18" t="n">
        <v>493.54146416</v>
      </c>
      <c r="J37" s="20" t="n">
        <v>3.55909578</v>
      </c>
      <c r="K37" s="18" t="n">
        <v>514.82038169</v>
      </c>
      <c r="L37" s="20" t="n">
        <v>3.61463359</v>
      </c>
      <c r="M37" s="18" t="n">
        <v>389.21190398</v>
      </c>
      <c r="N37" s="20" t="n">
        <v>22.35314496</v>
      </c>
      <c r="O37" s="18" t="s">
        <v>182</v>
      </c>
      <c r="P37" s="20" t="s">
        <v>182</v>
      </c>
      <c r="Q37" s="18" t="s">
        <v>182</v>
      </c>
      <c r="R37" s="20" t="s">
        <v>182</v>
      </c>
      <c r="S37" s="18" t="s">
        <v>182</v>
      </c>
      <c r="T37" s="20" t="s">
        <v>182</v>
      </c>
      <c r="U37" s="18" t="n">
        <v>430.70460375</v>
      </c>
      <c r="V37" s="20" t="n">
        <v>6.34437389</v>
      </c>
    </row>
    <row r="38" spans="1:22">
      <c r="A38" s="15" t="s">
        <v>213</v>
      </c>
      <c r="B38" s="17" t="n">
        <v>5860</v>
      </c>
      <c r="C38" s="18">
        <f>(87.0/B38*100)</f>
        <v/>
      </c>
      <c r="D38" s="19" t="n">
        <v>5773</v>
      </c>
      <c r="E38" s="18" t="n">
        <v>532.02716043</v>
      </c>
      <c r="F38" s="20" t="n">
        <v>3.52465056</v>
      </c>
      <c r="G38" s="18" t="n">
        <v>520.45427468</v>
      </c>
      <c r="H38" s="20" t="n">
        <v>4.36215575</v>
      </c>
      <c r="I38" s="18" t="n">
        <v>524.77529884</v>
      </c>
      <c r="J38" s="20" t="n">
        <v>3.94526411</v>
      </c>
      <c r="K38" s="18" t="n">
        <v>532.48655508</v>
      </c>
      <c r="L38" s="20" t="n">
        <v>4.28233886</v>
      </c>
      <c r="M38" s="18" t="n">
        <v>423.77334755</v>
      </c>
      <c r="N38" s="20" t="n">
        <v>19.6152984</v>
      </c>
      <c r="O38" s="18" t="s">
        <v>182</v>
      </c>
      <c r="P38" s="20" t="s">
        <v>182</v>
      </c>
      <c r="Q38" s="18" t="s">
        <v>182</v>
      </c>
      <c r="R38" s="20" t="s">
        <v>182</v>
      </c>
      <c r="S38" s="18" t="s">
        <v>182</v>
      </c>
      <c r="T38" s="20" t="s">
        <v>182</v>
      </c>
      <c r="U38" s="18" t="n">
        <v>471.44840696</v>
      </c>
      <c r="V38" s="20" t="n">
        <v>6.50332183</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(5715.0/B40*100)</f>
        <v/>
      </c>
      <c r="D40" s="19" t="n">
        <v>8442</v>
      </c>
      <c r="E40" s="18" t="n">
        <v>505.33429067</v>
      </c>
      <c r="F40" s="20" t="n">
        <v>4.66159209</v>
      </c>
      <c r="G40" s="18" t="n">
        <v>503.24917806</v>
      </c>
      <c r="H40" s="20" t="n">
        <v>4.02789407</v>
      </c>
      <c r="I40" s="18" t="n">
        <v>492.32925384</v>
      </c>
      <c r="J40" s="20" t="n">
        <v>4.00053085</v>
      </c>
      <c r="K40" s="18" t="n">
        <v>513.49998035</v>
      </c>
      <c r="L40" s="20" t="n">
        <v>4.63182092</v>
      </c>
      <c r="M40" s="18" t="n">
        <v>408.69474018</v>
      </c>
      <c r="N40" s="20" t="n">
        <v>29.40753755</v>
      </c>
      <c r="O40" s="18" t="s">
        <v>182</v>
      </c>
      <c r="P40" s="20" t="s">
        <v>182</v>
      </c>
      <c r="Q40" s="18" t="n">
        <v>491.16464222</v>
      </c>
      <c r="R40" s="20" t="n">
        <v>2.5540442</v>
      </c>
      <c r="S40" s="18" t="s">
        <v>182</v>
      </c>
      <c r="T40" s="20" t="s">
        <v>182</v>
      </c>
      <c r="U40" s="18" t="n">
        <v>414.34015762</v>
      </c>
      <c r="V40" s="20" t="n">
        <v>6.10292511</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(3114.0/B46*100)</f>
        <v/>
      </c>
      <c r="D46" s="19" t="n">
        <v>20027</v>
      </c>
      <c r="E46" s="18" t="n">
        <v>389.3239742</v>
      </c>
      <c r="F46" s="20" t="n">
        <v>5.28524099</v>
      </c>
      <c r="G46" s="18" t="n">
        <v>388.44122405</v>
      </c>
      <c r="H46" s="20" t="n">
        <v>3.70137009</v>
      </c>
      <c r="I46" s="18" t="n">
        <v>392.19894111</v>
      </c>
      <c r="J46" s="20" t="n">
        <v>4.37282847</v>
      </c>
      <c r="K46" s="18" t="n">
        <v>413.73186258</v>
      </c>
      <c r="L46" s="20" t="n">
        <v>5.32461433</v>
      </c>
      <c r="M46" s="18" t="n">
        <v>284.46388749</v>
      </c>
      <c r="N46" s="20" t="n">
        <v>12.06045404</v>
      </c>
      <c r="O46" s="18" t="s">
        <v>182</v>
      </c>
      <c r="P46" s="20" t="s">
        <v>182</v>
      </c>
      <c r="Q46" s="18" t="s">
        <v>182</v>
      </c>
      <c r="R46" s="20" t="s">
        <v>182</v>
      </c>
      <c r="S46" s="18" t="s">
        <v>182</v>
      </c>
      <c r="T46" s="20" t="s">
        <v>182</v>
      </c>
      <c r="U46" s="18" t="n">
        <v>362.60192</v>
      </c>
      <c r="V46" s="20" t="n">
        <v>3.69322792</v>
      </c>
    </row>
    <row r="47" spans="1:22">
      <c r="A47" s="15" t="s">
        <v>222</v>
      </c>
      <c r="B47" s="17" t="n">
        <v>5928</v>
      </c>
      <c r="C47" s="18">
        <f>(318.0/B47*100)</f>
        <v/>
      </c>
      <c r="D47" s="19" t="n">
        <v>5610</v>
      </c>
      <c r="E47" s="18" t="n">
        <v>457.62996945</v>
      </c>
      <c r="F47" s="20" t="n">
        <v>5.54852605</v>
      </c>
      <c r="G47" s="18" t="n">
        <v>453.33881824</v>
      </c>
      <c r="H47" s="20" t="n">
        <v>4.50501978</v>
      </c>
      <c r="I47" s="18" t="n">
        <v>447.71029606</v>
      </c>
      <c r="J47" s="20" t="n">
        <v>4.24707095</v>
      </c>
      <c r="K47" s="18" t="n">
        <v>468.56276016</v>
      </c>
      <c r="L47" s="20" t="n">
        <v>6.75349213</v>
      </c>
      <c r="M47" s="18" t="n">
        <v>351.05817057</v>
      </c>
      <c r="N47" s="20" t="n">
        <v>12.61946813</v>
      </c>
      <c r="O47" s="18" t="s">
        <v>182</v>
      </c>
      <c r="P47" s="20" t="s">
        <v>182</v>
      </c>
      <c r="Q47" s="18" t="s">
        <v>182</v>
      </c>
      <c r="R47" s="20" t="s">
        <v>182</v>
      </c>
      <c r="S47" s="18" t="s">
        <v>182</v>
      </c>
      <c r="T47" s="20" t="s">
        <v>182</v>
      </c>
      <c r="U47" s="18" t="n">
        <v>395.6904155</v>
      </c>
      <c r="V47" s="20" t="n">
        <v>4.97959268</v>
      </c>
    </row>
    <row r="48" spans="1:22">
      <c r="A48" s="15" t="s">
        <v>223</v>
      </c>
      <c r="B48" s="17" t="n">
        <v>9841</v>
      </c>
      <c r="C48" s="18">
        <f>(19.0/B48*100)</f>
        <v/>
      </c>
      <c r="D48" s="19" t="n">
        <v>9822</v>
      </c>
      <c r="E48" s="18" t="n">
        <v>529.4668782</v>
      </c>
      <c r="F48" s="20" t="n">
        <v>5.89225307</v>
      </c>
      <c r="G48" s="18" t="n">
        <v>544.79297817</v>
      </c>
      <c r="H48" s="20" t="n">
        <v>5.6448362</v>
      </c>
      <c r="I48" s="18" t="n">
        <v>524.26652663</v>
      </c>
      <c r="J48" s="20" t="n">
        <v>5.09130845</v>
      </c>
      <c r="K48" s="18" t="n">
        <v>558.8992375399999</v>
      </c>
      <c r="L48" s="20" t="n">
        <v>5.86321886</v>
      </c>
      <c r="M48" s="18" t="n">
        <v>379.37826934</v>
      </c>
      <c r="N48" s="20" t="n">
        <v>11.07715242</v>
      </c>
      <c r="O48" s="18" t="s">
        <v>182</v>
      </c>
      <c r="P48" s="20" t="s">
        <v>182</v>
      </c>
      <c r="Q48" s="18" t="s">
        <v>182</v>
      </c>
      <c r="R48" s="20" t="s">
        <v>182</v>
      </c>
      <c r="S48" s="18" t="s">
        <v>182</v>
      </c>
      <c r="T48" s="20" t="s">
        <v>182</v>
      </c>
      <c r="U48" s="18" t="n">
        <v>466.94864336</v>
      </c>
      <c r="V48" s="20" t="n">
        <v>23.09483497</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(1335.0/B50*100)</f>
        <v/>
      </c>
      <c r="D50" s="19" t="n">
        <v>10460</v>
      </c>
      <c r="E50" s="18" t="n">
        <v>395.87864942</v>
      </c>
      <c r="F50" s="20" t="n">
        <v>4.0908244</v>
      </c>
      <c r="G50" s="18" t="n">
        <v>395.17263718</v>
      </c>
      <c r="H50" s="20" t="n">
        <v>3.43170944</v>
      </c>
      <c r="I50" s="18" t="n">
        <v>395.01746484</v>
      </c>
      <c r="J50" s="20" t="n">
        <v>2.73742515</v>
      </c>
      <c r="K50" s="18" t="n">
        <v>407.78574882</v>
      </c>
      <c r="L50" s="20" t="n">
        <v>5.16488839</v>
      </c>
      <c r="M50" s="18" t="n">
        <v>309.38214635</v>
      </c>
      <c r="N50" s="20" t="n">
        <v>11.65830352</v>
      </c>
      <c r="O50" s="18" t="s">
        <v>182</v>
      </c>
      <c r="P50" s="20" t="s">
        <v>182</v>
      </c>
      <c r="Q50" s="18" t="s">
        <v>182</v>
      </c>
      <c r="R50" s="20" t="s">
        <v>182</v>
      </c>
      <c r="S50" s="18" t="s">
        <v>182</v>
      </c>
      <c r="T50" s="20" t="s">
        <v>182</v>
      </c>
      <c r="U50" s="18" t="n">
        <v>374.753173</v>
      </c>
      <c r="V50" s="20" t="n">
        <v>7.69890467</v>
      </c>
    </row>
    <row r="51" spans="1:22">
      <c r="A51" s="15" t="s">
        <v>226</v>
      </c>
      <c r="B51" s="17" t="n">
        <v>6866</v>
      </c>
      <c r="C51" s="18">
        <f>(116.0/B51*100)</f>
        <v/>
      </c>
      <c r="D51" s="19" t="n">
        <v>6750</v>
      </c>
      <c r="E51" s="18" t="n">
        <v>408.6644609</v>
      </c>
      <c r="F51" s="20" t="n">
        <v>4.41858899</v>
      </c>
      <c r="G51" s="18" t="n">
        <v>400.04887968</v>
      </c>
      <c r="H51" s="20" t="n">
        <v>3.82446808</v>
      </c>
      <c r="I51" s="18" t="n">
        <v>401.90423923</v>
      </c>
      <c r="J51" s="20" t="n">
        <v>3.39368945</v>
      </c>
      <c r="K51" s="18" t="n">
        <v>419.32351945</v>
      </c>
      <c r="L51" s="20" t="n">
        <v>4.29872206</v>
      </c>
      <c r="M51" s="18" t="n">
        <v>338.45012167</v>
      </c>
      <c r="N51" s="20" t="n">
        <v>17.18682088</v>
      </c>
      <c r="O51" s="18" t="s">
        <v>182</v>
      </c>
      <c r="P51" s="20" t="s">
        <v>182</v>
      </c>
      <c r="Q51" s="18" t="n">
        <v>380.5422133</v>
      </c>
      <c r="R51" s="20" t="n">
        <v>4.31283207</v>
      </c>
      <c r="S51" s="18" t="s">
        <v>182</v>
      </c>
      <c r="T51" s="20" t="s">
        <v>182</v>
      </c>
      <c r="U51" s="18" t="n">
        <v>383.00395148</v>
      </c>
      <c r="V51" s="20" t="n">
        <v>4.84018767</v>
      </c>
    </row>
    <row r="52" spans="1:22">
      <c r="A52" s="15" t="s">
        <v>227</v>
      </c>
      <c r="B52" s="17" t="n">
        <v>5809</v>
      </c>
      <c r="C52" s="18">
        <f>(135.0/B52*100)</f>
        <v/>
      </c>
      <c r="D52" s="19" t="n">
        <v>5674</v>
      </c>
      <c r="E52" s="18" t="n">
        <v>465.42939039</v>
      </c>
      <c r="F52" s="20" t="n">
        <v>4.62905383</v>
      </c>
      <c r="G52" s="18" t="n">
        <v>470.73444616</v>
      </c>
      <c r="H52" s="20" t="n">
        <v>3.42840885</v>
      </c>
      <c r="I52" s="18" t="n">
        <v>460.96278303</v>
      </c>
      <c r="J52" s="20" t="n">
        <v>3.67260144</v>
      </c>
      <c r="K52" s="18" t="n">
        <v>488.19597019</v>
      </c>
      <c r="L52" s="20" t="n">
        <v>4.55644268</v>
      </c>
      <c r="M52" s="18" t="n">
        <v>376.4202098</v>
      </c>
      <c r="N52" s="20" t="n">
        <v>22.91895151</v>
      </c>
      <c r="O52" s="18" t="s">
        <v>182</v>
      </c>
      <c r="P52" s="20" t="s">
        <v>182</v>
      </c>
      <c r="Q52" s="18" t="s">
        <v>182</v>
      </c>
      <c r="R52" s="20" t="s">
        <v>182</v>
      </c>
      <c r="S52" s="18" t="s">
        <v>182</v>
      </c>
      <c r="T52" s="20" t="s">
        <v>182</v>
      </c>
      <c r="U52" s="18" t="n">
        <v>389.45772407</v>
      </c>
      <c r="V52" s="20" t="n">
        <v>6.34044191</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(577.0/B54*100)</f>
        <v/>
      </c>
      <c r="D54" s="19" t="n">
        <v>4163</v>
      </c>
      <c r="E54" s="18" t="n">
        <v>329.12569692</v>
      </c>
      <c r="F54" s="20" t="n">
        <v>5.61192251</v>
      </c>
      <c r="G54" s="18" t="n">
        <v>346.41932461</v>
      </c>
      <c r="H54" s="20" t="n">
        <v>4.74636369</v>
      </c>
      <c r="I54" s="18" t="n">
        <v>338.36053531</v>
      </c>
      <c r="J54" s="20" t="n">
        <v>4.02977473</v>
      </c>
      <c r="K54" s="18" t="n">
        <v>344.10271355</v>
      </c>
      <c r="L54" s="20" t="n">
        <v>4.12596547</v>
      </c>
      <c r="M54" s="18" t="n">
        <v>287.6604697</v>
      </c>
      <c r="N54" s="20" t="n">
        <v>9.120625710000001</v>
      </c>
      <c r="O54" s="18" t="s">
        <v>182</v>
      </c>
      <c r="P54" s="20" t="s">
        <v>182</v>
      </c>
      <c r="Q54" s="18" t="s">
        <v>182</v>
      </c>
      <c r="R54" s="20" t="s">
        <v>182</v>
      </c>
      <c r="S54" s="18" t="s">
        <v>182</v>
      </c>
      <c r="T54" s="20" t="s">
        <v>182</v>
      </c>
      <c r="U54" s="18" t="n">
        <v>295.9459919</v>
      </c>
      <c r="V54" s="20" t="n">
        <v>4.88397997</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550.38490165</v>
      </c>
      <c r="F56" s="20" t="n">
        <v>6.37555635</v>
      </c>
      <c r="G56" s="18" t="n">
        <v>556.02576493</v>
      </c>
      <c r="H56" s="20" t="n">
        <v>3.76283262</v>
      </c>
      <c r="I56" s="18" t="n">
        <v>546.94094905</v>
      </c>
      <c r="J56" s="20" t="n">
        <v>3.41994602</v>
      </c>
      <c r="K56" s="18" t="n">
        <v>543.83993</v>
      </c>
      <c r="L56" s="20" t="n">
        <v>4.87180885</v>
      </c>
      <c r="M56" s="18" t="n">
        <v>469.66514609</v>
      </c>
      <c r="N56" s="20" t="n">
        <v>16.61451933</v>
      </c>
      <c r="O56" s="18" t="s">
        <v>182</v>
      </c>
      <c r="P56" s="20" t="s">
        <v>182</v>
      </c>
      <c r="Q56" s="18" t="s">
        <v>182</v>
      </c>
      <c r="R56" s="20" t="s">
        <v>182</v>
      </c>
      <c r="S56" s="18" t="s">
        <v>182</v>
      </c>
      <c r="T56" s="20" t="s">
        <v>182</v>
      </c>
      <c r="U56" s="18" t="n">
        <v>483.20189292</v>
      </c>
      <c r="V56" s="20" t="n">
        <v>18.61391586</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(292.0/B61*100)</f>
        <v/>
      </c>
      <c r="D61" s="19" t="n">
        <v>6233</v>
      </c>
      <c r="E61" s="18" t="n">
        <v>492.82070917</v>
      </c>
      <c r="F61" s="20" t="n">
        <v>3.10687359</v>
      </c>
      <c r="G61" s="18" t="n">
        <v>474.8669658</v>
      </c>
      <c r="H61" s="20" t="n">
        <v>3.74853554</v>
      </c>
      <c r="I61" s="18" t="n">
        <v>475.5998382</v>
      </c>
      <c r="J61" s="20" t="n">
        <v>2.77833235</v>
      </c>
      <c r="K61" s="18" t="n">
        <v>493.23322879</v>
      </c>
      <c r="L61" s="20" t="n">
        <v>4.08057402</v>
      </c>
      <c r="M61" s="18" t="n">
        <v>412.79041495</v>
      </c>
      <c r="N61" s="20" t="n">
        <v>15.55189954</v>
      </c>
      <c r="O61" s="18" t="s">
        <v>182</v>
      </c>
      <c r="P61" s="20" t="s">
        <v>182</v>
      </c>
      <c r="Q61" s="18" t="s">
        <v>182</v>
      </c>
      <c r="R61" s="20" t="s">
        <v>182</v>
      </c>
      <c r="S61" s="18" t="s">
        <v>182</v>
      </c>
      <c r="T61" s="20" t="s">
        <v>182</v>
      </c>
      <c r="U61" s="18" t="n">
        <v>416.10700276</v>
      </c>
      <c r="V61" s="20" t="n">
        <v>8.437902469999999</v>
      </c>
    </row>
    <row r="62" spans="1:22">
      <c r="A62" s="15" t="s">
        <v>237</v>
      </c>
      <c r="B62" s="17" t="n">
        <v>4476</v>
      </c>
      <c r="C62" s="18">
        <f>(5.0/B62*100)</f>
        <v/>
      </c>
      <c r="D62" s="19" t="n">
        <v>4471</v>
      </c>
      <c r="E62" s="18" t="n">
        <v>547.39767148</v>
      </c>
      <c r="F62" s="20" t="n">
        <v>5.20425325</v>
      </c>
      <c r="G62" s="18" t="n">
        <v>559.23512651</v>
      </c>
      <c r="H62" s="20" t="n">
        <v>2.83699571</v>
      </c>
      <c r="I62" s="18" t="n">
        <v>537.9660209800001</v>
      </c>
      <c r="J62" s="20" t="n">
        <v>1.83914552</v>
      </c>
      <c r="K62" s="18" t="n">
        <v>543.71325327</v>
      </c>
      <c r="L62" s="20" t="n">
        <v>2.94597467</v>
      </c>
      <c r="M62" s="18" t="n">
        <v>492.5715519</v>
      </c>
      <c r="N62" s="20" t="n">
        <v>17.55575261</v>
      </c>
      <c r="O62" s="18" t="s">
        <v>182</v>
      </c>
      <c r="P62" s="20" t="s">
        <v>182</v>
      </c>
      <c r="Q62" s="18" t="s">
        <v>182</v>
      </c>
      <c r="R62" s="20" t="s">
        <v>182</v>
      </c>
      <c r="S62" s="18" t="s">
        <v>182</v>
      </c>
      <c r="T62" s="20" t="s">
        <v>182</v>
      </c>
      <c r="U62" s="18" t="n">
        <v>476.57177432</v>
      </c>
      <c r="V62" s="20" t="n">
        <v>23.14267311</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(1072.0/B67*100)</f>
        <v/>
      </c>
      <c r="D67" s="19" t="n">
        <v>5899</v>
      </c>
      <c r="E67" s="18" t="n">
        <v>403.04844488</v>
      </c>
      <c r="F67" s="20" t="n">
        <v>4.54556315</v>
      </c>
      <c r="G67" s="18" t="n">
        <v>405.13808176</v>
      </c>
      <c r="H67" s="20" t="n">
        <v>2.84482137</v>
      </c>
      <c r="I67" s="18" t="n">
        <v>395.96789171</v>
      </c>
      <c r="J67" s="20" t="n">
        <v>3.26553338</v>
      </c>
      <c r="K67" s="18" t="n">
        <v>407.14258206</v>
      </c>
      <c r="L67" s="20" t="n">
        <v>6.22238148</v>
      </c>
      <c r="M67" s="18" t="n">
        <v>303.84785217</v>
      </c>
      <c r="N67" s="20" t="n">
        <v>8.663461910000001</v>
      </c>
      <c r="O67" s="18" t="s">
        <v>182</v>
      </c>
      <c r="P67" s="20" t="s">
        <v>182</v>
      </c>
      <c r="Q67" s="18" t="s">
        <v>182</v>
      </c>
      <c r="R67" s="20" t="s">
        <v>182</v>
      </c>
      <c r="S67" s="18" t="s">
        <v>182</v>
      </c>
      <c r="T67" s="20" t="s">
        <v>182</v>
      </c>
      <c r="U67" s="18" t="n">
        <v>340.53877353</v>
      </c>
      <c r="V67" s="20" t="n">
        <v>7.64167264</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507.89521501</v>
      </c>
      <c r="F70" s="20" t="n">
        <v>5.5940821</v>
      </c>
      <c r="G70" s="18" t="n">
        <v>498.8305431</v>
      </c>
      <c r="H70" s="20" t="n">
        <v>3.71080122</v>
      </c>
      <c r="I70" s="18" t="n">
        <v>494.35531294</v>
      </c>
      <c r="J70" s="20" t="n">
        <v>3.62750062</v>
      </c>
      <c r="K70" s="18" t="n">
        <v>513.2717188399999</v>
      </c>
      <c r="L70" s="20" t="n">
        <v>3.7294622</v>
      </c>
      <c r="M70" s="18" t="n">
        <v>454.95534387</v>
      </c>
      <c r="N70" s="20" t="n">
        <v>16.73197951</v>
      </c>
      <c r="O70" s="18" t="s">
        <v>182</v>
      </c>
      <c r="P70" s="20" t="s">
        <v>182</v>
      </c>
      <c r="Q70" s="18" t="s">
        <v>182</v>
      </c>
      <c r="R70" s="20" t="s">
        <v>182</v>
      </c>
      <c r="S70" s="18" t="s">
        <v>182</v>
      </c>
      <c r="T70" s="20" t="s">
        <v>182</v>
      </c>
      <c r="U70" s="18" t="n">
        <v>439.14028319</v>
      </c>
      <c r="V70" s="20" t="n">
        <v>8.74971639</v>
      </c>
    </row>
    <row r="71" spans="1:22">
      <c r="A71" s="15" t="s">
        <v>246</v>
      </c>
      <c r="B71" s="17" t="n">
        <v>6115</v>
      </c>
      <c r="C71" s="18">
        <f>(132.0/B71*100)</f>
        <v/>
      </c>
      <c r="D71" s="19" t="n">
        <v>5983</v>
      </c>
      <c r="E71" s="18" t="n">
        <v>583.79143343</v>
      </c>
      <c r="F71" s="20" t="n">
        <v>3.43779419</v>
      </c>
      <c r="G71" s="18" t="n">
        <v>573.61423502</v>
      </c>
      <c r="H71" s="20" t="n">
        <v>2.45005212</v>
      </c>
      <c r="I71" s="18" t="n">
        <v>549.59559761</v>
      </c>
      <c r="J71" s="20" t="n">
        <v>2.17780952</v>
      </c>
      <c r="K71" s="18" t="n">
        <v>570.64928966</v>
      </c>
      <c r="L71" s="20" t="n">
        <v>4.00353288</v>
      </c>
      <c r="M71" s="18" t="n">
        <v>478.19921099</v>
      </c>
      <c r="N71" s="20" t="n">
        <v>17.49214051</v>
      </c>
      <c r="O71" s="18" t="s">
        <v>182</v>
      </c>
      <c r="P71" s="20" t="s">
        <v>182</v>
      </c>
      <c r="Q71" s="18" t="s">
        <v>182</v>
      </c>
      <c r="R71" s="20" t="s">
        <v>182</v>
      </c>
      <c r="S71" s="18" t="s">
        <v>182</v>
      </c>
      <c r="T71" s="20" t="s">
        <v>182</v>
      </c>
      <c r="U71" s="18" t="n">
        <v>548.37463318</v>
      </c>
      <c r="V71" s="20" t="n">
        <v>12.38330911</v>
      </c>
    </row>
    <row r="72" spans="1:22">
      <c r="A72" s="15" t="s">
        <v>247</v>
      </c>
      <c r="B72" s="17" t="n">
        <v>7708</v>
      </c>
      <c r="C72" s="18">
        <f>(9.0/B72*100)</f>
        <v/>
      </c>
      <c r="D72" s="19" t="n">
        <v>7699</v>
      </c>
      <c r="E72" s="18" t="n">
        <v>550.365908</v>
      </c>
      <c r="F72" s="20" t="n">
        <v>8.037385710000001</v>
      </c>
      <c r="G72" s="18" t="n">
        <v>562.35531444</v>
      </c>
      <c r="H72" s="20" t="n">
        <v>3.99130386</v>
      </c>
      <c r="I72" s="18" t="n">
        <v>529.29342148</v>
      </c>
      <c r="J72" s="20" t="n">
        <v>3.16838147</v>
      </c>
      <c r="K72" s="18" t="n">
        <v>554.93688986</v>
      </c>
      <c r="L72" s="20" t="n">
        <v>4.65925136</v>
      </c>
      <c r="M72" s="18" t="n">
        <v>397.26229727</v>
      </c>
      <c r="N72" s="20" t="n">
        <v>19.0006931</v>
      </c>
      <c r="O72" s="18" t="s">
        <v>182</v>
      </c>
      <c r="P72" s="20" t="s">
        <v>182</v>
      </c>
      <c r="Q72" s="18" t="s">
        <v>182</v>
      </c>
      <c r="R72" s="20" t="s">
        <v>182</v>
      </c>
      <c r="S72" s="18" t="s">
        <v>182</v>
      </c>
      <c r="T72" s="20" t="s">
        <v>182</v>
      </c>
      <c r="U72" s="18" t="n">
        <v>430.29624694</v>
      </c>
      <c r="V72" s="20" t="n">
        <v>30.78963766</v>
      </c>
    </row>
    <row r="73" spans="1:22">
      <c r="A73" s="15" t="s">
        <v>248</v>
      </c>
      <c r="B73" s="17" t="n">
        <v>8249</v>
      </c>
      <c r="C73" s="18">
        <f>(279.0/B73*100)</f>
        <v/>
      </c>
      <c r="D73" s="19" t="n">
        <v>7970</v>
      </c>
      <c r="E73" s="18" t="n">
        <v>445.67894887</v>
      </c>
      <c r="F73" s="20" t="n">
        <v>6.16958554</v>
      </c>
      <c r="G73" s="18" t="n">
        <v>423.48237564</v>
      </c>
      <c r="H73" s="20" t="n">
        <v>4.5272504</v>
      </c>
      <c r="I73" s="18" t="n">
        <v>407.75851306</v>
      </c>
      <c r="J73" s="20" t="n">
        <v>3.18865876</v>
      </c>
      <c r="K73" s="18" t="n">
        <v>428.34200074</v>
      </c>
      <c r="L73" s="20" t="n">
        <v>5.96692881</v>
      </c>
      <c r="M73" s="18" t="n">
        <v>373.56292305</v>
      </c>
      <c r="N73" s="20" t="n">
        <v>8.33863586</v>
      </c>
      <c r="O73" s="18" t="s">
        <v>182</v>
      </c>
      <c r="P73" s="20" t="s">
        <v>182</v>
      </c>
      <c r="Q73" s="18" t="s">
        <v>182</v>
      </c>
      <c r="R73" s="20" t="s">
        <v>182</v>
      </c>
      <c r="S73" s="18" t="s">
        <v>182</v>
      </c>
      <c r="T73" s="20" t="s">
        <v>182</v>
      </c>
      <c r="U73" s="18" t="n">
        <v>372.63144702</v>
      </c>
      <c r="V73" s="20" t="n">
        <v>12.98457033</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(368.0/B77*100)</f>
        <v/>
      </c>
      <c r="D77" s="19" t="n">
        <v>5694</v>
      </c>
      <c r="E77" s="18" t="n">
        <v>433.71980085</v>
      </c>
      <c r="F77" s="20" t="n">
        <v>5.11303728</v>
      </c>
      <c r="G77" s="18" t="n">
        <v>443.84449255</v>
      </c>
      <c r="H77" s="20" t="n">
        <v>4.41737346</v>
      </c>
      <c r="I77" s="18" t="n">
        <v>426.99886411</v>
      </c>
      <c r="J77" s="20" t="n">
        <v>3.40096712</v>
      </c>
      <c r="K77" s="18" t="n">
        <v>437.96311807</v>
      </c>
      <c r="L77" s="20" t="n">
        <v>5.66089506</v>
      </c>
      <c r="M77" s="18" t="n">
        <v>351.09429102</v>
      </c>
      <c r="N77" s="20" t="n">
        <v>14.79109672</v>
      </c>
      <c r="O77" s="18" t="s">
        <v>182</v>
      </c>
      <c r="P77" s="20" t="s">
        <v>182</v>
      </c>
      <c r="Q77" s="18" t="s">
        <v>182</v>
      </c>
      <c r="R77" s="20" t="s">
        <v>182</v>
      </c>
      <c r="S77" s="18" t="s">
        <v>182</v>
      </c>
      <c r="T77" s="20" t="s">
        <v>182</v>
      </c>
      <c r="U77" s="18" t="n">
        <v>373.90503409</v>
      </c>
      <c r="V77" s="20" t="n">
        <v>3.76093292</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372</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503.84538171</v>
      </c>
      <c r="F7" s="20" t="n">
        <v>3.78677171</v>
      </c>
      <c r="G7" s="18" t="n">
        <v>507.75821362</v>
      </c>
      <c r="H7" s="20" t="n">
        <v>2.84259093</v>
      </c>
      <c r="I7" s="18" t="n">
        <v>498.73932146</v>
      </c>
      <c r="J7" s="20" t="n">
        <v>2.01221542</v>
      </c>
      <c r="K7" s="18" t="n">
        <v>490.90281534</v>
      </c>
      <c r="L7" s="20" t="n">
        <v>5.75872757</v>
      </c>
      <c r="M7" s="18" t="n">
        <v>388.11866311</v>
      </c>
      <c r="N7" s="20" t="n">
        <v>15.08149247</v>
      </c>
      <c r="O7" s="18" t="s">
        <v>182</v>
      </c>
      <c r="P7" s="20" t="s">
        <v>182</v>
      </c>
      <c r="Q7" s="18" t="s">
        <v>182</v>
      </c>
      <c r="R7" s="20" t="s">
        <v>182</v>
      </c>
      <c r="S7" s="18" t="s">
        <v>182</v>
      </c>
      <c r="T7" s="20" t="s">
        <v>182</v>
      </c>
      <c r="U7" s="18" t="n">
        <v>463.62113304</v>
      </c>
      <c r="V7" s="20" t="n">
        <v>4.47237186</v>
      </c>
    </row>
    <row r="8" spans="1:22">
      <c r="A8" s="15" t="s">
        <v>183</v>
      </c>
      <c r="B8" s="17" t="n">
        <v>7007</v>
      </c>
      <c r="C8" s="18">
        <f>(306.0/B8*100)</f>
        <v/>
      </c>
      <c r="D8" s="19" t="n">
        <v>6701</v>
      </c>
      <c r="E8" s="18" t="n">
        <v>490.77546218</v>
      </c>
      <c r="F8" s="20" t="n">
        <v>3.73147833</v>
      </c>
      <c r="G8" s="18" t="n">
        <v>502.21099208</v>
      </c>
      <c r="H8" s="20" t="n">
        <v>3.55643145</v>
      </c>
      <c r="I8" s="18" t="n">
        <v>511.04591084</v>
      </c>
      <c r="J8" s="20" t="n">
        <v>3.79348827</v>
      </c>
      <c r="K8" s="18" t="n">
        <v>505.41219096</v>
      </c>
      <c r="L8" s="20" t="n">
        <v>4.87526782</v>
      </c>
      <c r="M8" s="18" t="n">
        <v>431.33135579</v>
      </c>
      <c r="N8" s="20" t="n">
        <v>28.63360248</v>
      </c>
      <c r="O8" s="18" t="s">
        <v>182</v>
      </c>
      <c r="P8" s="20" t="s">
        <v>182</v>
      </c>
      <c r="Q8" s="18" t="n">
        <v>301.63126691</v>
      </c>
      <c r="R8" s="20" t="n">
        <v>25.14921031</v>
      </c>
      <c r="S8" s="18" t="s">
        <v>182</v>
      </c>
      <c r="T8" s="20" t="s">
        <v>182</v>
      </c>
      <c r="U8" s="18" t="n">
        <v>438.43518306</v>
      </c>
      <c r="V8" s="20" t="n">
        <v>6.68852854</v>
      </c>
    </row>
    <row r="9" spans="1:22">
      <c r="A9" s="15" t="s">
        <v>184</v>
      </c>
      <c r="B9" s="17" t="n">
        <v>9651</v>
      </c>
      <c r="C9" s="18">
        <f>(709.0/B9*100)</f>
        <v/>
      </c>
      <c r="D9" s="19" t="n">
        <v>8942</v>
      </c>
      <c r="E9" s="18" t="n">
        <v>518.14999562</v>
      </c>
      <c r="F9" s="20" t="n">
        <v>4.08427605</v>
      </c>
      <c r="G9" s="18" t="n">
        <v>532.95600915</v>
      </c>
      <c r="H9" s="20" t="n">
        <v>2.84441847</v>
      </c>
      <c r="I9" s="18" t="n">
        <v>520.17737606</v>
      </c>
      <c r="J9" s="20" t="n">
        <v>2.68482601</v>
      </c>
      <c r="K9" s="18" t="n">
        <v>486.14843802</v>
      </c>
      <c r="L9" s="20" t="n">
        <v>4.86237116</v>
      </c>
      <c r="M9" s="18" t="n">
        <v>434.12804464</v>
      </c>
      <c r="N9" s="20" t="n">
        <v>42.04427122</v>
      </c>
      <c r="O9" s="18" t="s">
        <v>182</v>
      </c>
      <c r="P9" s="20" t="s">
        <v>182</v>
      </c>
      <c r="Q9" s="18" t="n">
        <v>357.98454354</v>
      </c>
      <c r="R9" s="20" t="n">
        <v>11.51846445</v>
      </c>
      <c r="S9" s="18" t="s">
        <v>182</v>
      </c>
      <c r="T9" s="20" t="s">
        <v>182</v>
      </c>
      <c r="U9" s="18" t="n">
        <v>440.69878563</v>
      </c>
      <c r="V9" s="20" t="n">
        <v>5.09681537</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(192.0/B11*100)</f>
        <v/>
      </c>
      <c r="D11" s="19" t="n">
        <v>6861</v>
      </c>
      <c r="E11" s="18" t="n">
        <v>425.84699997</v>
      </c>
      <c r="F11" s="20" t="n">
        <v>4.69410087</v>
      </c>
      <c r="G11" s="18" t="n">
        <v>436.0945483</v>
      </c>
      <c r="H11" s="20" t="n">
        <v>3.62725173</v>
      </c>
      <c r="I11" s="18" t="n">
        <v>426.07301243</v>
      </c>
      <c r="J11" s="20" t="n">
        <v>3.2446122</v>
      </c>
      <c r="K11" s="18" t="n">
        <v>421.05290142</v>
      </c>
      <c r="L11" s="20" t="n">
        <v>5.87537654</v>
      </c>
      <c r="M11" s="18" t="n">
        <v>327.62067624</v>
      </c>
      <c r="N11" s="20" t="n">
        <v>23.85874784</v>
      </c>
      <c r="O11" s="18" t="s">
        <v>182</v>
      </c>
      <c r="P11" s="20" t="s">
        <v>182</v>
      </c>
      <c r="Q11" s="18" t="s">
        <v>182</v>
      </c>
      <c r="R11" s="20" t="s">
        <v>182</v>
      </c>
      <c r="S11" s="18" t="s">
        <v>182</v>
      </c>
      <c r="T11" s="20" t="s">
        <v>182</v>
      </c>
      <c r="U11" s="18" t="n">
        <v>394.00016534</v>
      </c>
      <c r="V11" s="20" t="n">
        <v>5.62076857</v>
      </c>
    </row>
    <row r="12" spans="1:22">
      <c r="A12" s="15" t="s">
        <v>187</v>
      </c>
      <c r="B12" s="17" t="n">
        <v>6894</v>
      </c>
      <c r="C12" s="18">
        <f>(129.0/B12*100)</f>
        <v/>
      </c>
      <c r="D12" s="19" t="n">
        <v>6765</v>
      </c>
      <c r="E12" s="18" t="n">
        <v>497.28372476</v>
      </c>
      <c r="F12" s="20" t="n">
        <v>4.29368248</v>
      </c>
      <c r="G12" s="18" t="n">
        <v>507.35917143</v>
      </c>
      <c r="H12" s="20" t="n">
        <v>2.54483979</v>
      </c>
      <c r="I12" s="18" t="n">
        <v>499.077721</v>
      </c>
      <c r="J12" s="20" t="n">
        <v>2.95754586</v>
      </c>
      <c r="K12" s="18" t="n">
        <v>491.88276521</v>
      </c>
      <c r="L12" s="20" t="n">
        <v>5.59076142</v>
      </c>
      <c r="M12" s="18" t="n">
        <v>428.30653466</v>
      </c>
      <c r="N12" s="20" t="n">
        <v>25.45177241</v>
      </c>
      <c r="O12" s="18" t="s">
        <v>182</v>
      </c>
      <c r="P12" s="20" t="s">
        <v>182</v>
      </c>
      <c r="Q12" s="18" t="n">
        <v>340.98506961</v>
      </c>
      <c r="R12" s="20" t="n">
        <v>12.52444664</v>
      </c>
      <c r="S12" s="18" t="s">
        <v>182</v>
      </c>
      <c r="T12" s="20" t="s">
        <v>182</v>
      </c>
      <c r="U12" s="18" t="n">
        <v>424.62104127</v>
      </c>
      <c r="V12" s="20" t="n">
        <v>6.51134961</v>
      </c>
    </row>
    <row r="13" spans="1:22">
      <c r="A13" s="15" t="s">
        <v>188</v>
      </c>
      <c r="B13" s="17" t="n">
        <v>7161</v>
      </c>
      <c r="C13" s="18">
        <f>(382.0/B13*100)</f>
        <v/>
      </c>
      <c r="D13" s="19" t="n">
        <v>6779</v>
      </c>
      <c r="E13" s="18" t="n">
        <v>516.99228894</v>
      </c>
      <c r="F13" s="20" t="n">
        <v>3.71659136</v>
      </c>
      <c r="G13" s="18" t="n">
        <v>524.0658165</v>
      </c>
      <c r="H13" s="20" t="n">
        <v>3.25846359</v>
      </c>
      <c r="I13" s="18" t="n">
        <v>521.79016466</v>
      </c>
      <c r="J13" s="20" t="n">
        <v>2.84819896</v>
      </c>
      <c r="K13" s="18" t="n">
        <v>519.31480377</v>
      </c>
      <c r="L13" s="20" t="n">
        <v>4.56399107</v>
      </c>
      <c r="M13" s="18" t="n">
        <v>403.46505939</v>
      </c>
      <c r="N13" s="20" t="n">
        <v>16.7949963</v>
      </c>
      <c r="O13" s="18" t="s">
        <v>182</v>
      </c>
      <c r="P13" s="20" t="s">
        <v>182</v>
      </c>
      <c r="Q13" s="18" t="n">
        <v>447.51533769</v>
      </c>
      <c r="R13" s="20" t="n">
        <v>5.97365007</v>
      </c>
      <c r="S13" s="18" t="s">
        <v>182</v>
      </c>
      <c r="T13" s="20" t="s">
        <v>182</v>
      </c>
      <c r="U13" s="18" t="n">
        <v>443.96537114</v>
      </c>
      <c r="V13" s="20" t="n">
        <v>5.64788794</v>
      </c>
    </row>
    <row r="14" spans="1:22">
      <c r="A14" s="15" t="s">
        <v>189</v>
      </c>
      <c r="B14" s="17" t="n">
        <v>5587</v>
      </c>
      <c r="C14" s="18">
        <f>(214.0/B14*100)</f>
        <v/>
      </c>
      <c r="D14" s="19" t="n">
        <v>5373</v>
      </c>
      <c r="E14" s="18" t="n">
        <v>521.04841555</v>
      </c>
      <c r="F14" s="20" t="n">
        <v>4.18985747</v>
      </c>
      <c r="G14" s="18" t="n">
        <v>527.15468623</v>
      </c>
      <c r="H14" s="20" t="n">
        <v>2.9069958</v>
      </c>
      <c r="I14" s="18" t="n">
        <v>522.45062606</v>
      </c>
      <c r="J14" s="20" t="n">
        <v>2.79538732</v>
      </c>
      <c r="K14" s="18" t="n">
        <v>504.51736176</v>
      </c>
      <c r="L14" s="20" t="n">
        <v>5.16211558</v>
      </c>
      <c r="M14" s="18" t="n">
        <v>422.7798821</v>
      </c>
      <c r="N14" s="20" t="n">
        <v>14.90176457</v>
      </c>
      <c r="O14" s="18" t="s">
        <v>182</v>
      </c>
      <c r="P14" s="20" t="s">
        <v>182</v>
      </c>
      <c r="Q14" s="18" t="s">
        <v>182</v>
      </c>
      <c r="R14" s="20" t="s">
        <v>182</v>
      </c>
      <c r="S14" s="18" t="s">
        <v>182</v>
      </c>
      <c r="T14" s="20" t="s">
        <v>182</v>
      </c>
      <c r="U14" s="18" t="n">
        <v>483.45264847</v>
      </c>
      <c r="V14" s="20" t="n">
        <v>8.32684195</v>
      </c>
    </row>
    <row r="15" spans="1:22">
      <c r="A15" s="15" t="s">
        <v>190</v>
      </c>
      <c r="B15" s="17" t="n">
        <v>5882</v>
      </c>
      <c r="C15" s="18">
        <f>(215.0/B15*100)</f>
        <v/>
      </c>
      <c r="D15" s="19" t="n">
        <v>5667</v>
      </c>
      <c r="E15" s="18" t="n">
        <v>499.76311048</v>
      </c>
      <c r="F15" s="20" t="n">
        <v>4.83057011</v>
      </c>
      <c r="G15" s="18" t="n">
        <v>519.40311592</v>
      </c>
      <c r="H15" s="20" t="n">
        <v>2.64189529</v>
      </c>
      <c r="I15" s="18" t="n">
        <v>518.71569296</v>
      </c>
      <c r="J15" s="20" t="n">
        <v>2.58254564</v>
      </c>
      <c r="K15" s="18" t="n">
        <v>514.44726669</v>
      </c>
      <c r="L15" s="20" t="n">
        <v>4.50254105</v>
      </c>
      <c r="M15" s="18" t="n">
        <v>390.64671061</v>
      </c>
      <c r="N15" s="20" t="n">
        <v>25.21597104</v>
      </c>
      <c r="O15" s="18" t="s">
        <v>182</v>
      </c>
      <c r="P15" s="20" t="s">
        <v>182</v>
      </c>
      <c r="Q15" s="18" t="n">
        <v>368.85220715</v>
      </c>
      <c r="R15" s="20" t="n">
        <v>14.5875493</v>
      </c>
      <c r="S15" s="18" t="s">
        <v>182</v>
      </c>
      <c r="T15" s="20" t="s">
        <v>182</v>
      </c>
      <c r="U15" s="18" t="n">
        <v>462.27617914</v>
      </c>
      <c r="V15" s="20" t="n">
        <v>6.99899649</v>
      </c>
    </row>
    <row r="16" spans="1:22">
      <c r="A16" s="15" t="s">
        <v>191</v>
      </c>
      <c r="B16" s="17" t="n">
        <v>6108</v>
      </c>
      <c r="C16" s="18">
        <f>(283.0/B16*100)</f>
        <v/>
      </c>
      <c r="D16" s="19" t="n">
        <v>5825</v>
      </c>
      <c r="E16" s="18" t="n">
        <v>502.8545688</v>
      </c>
      <c r="F16" s="20" t="n">
        <v>5.0517782</v>
      </c>
      <c r="G16" s="18" t="n">
        <v>519.76432866</v>
      </c>
      <c r="H16" s="20" t="n">
        <v>3.59576704</v>
      </c>
      <c r="I16" s="18" t="n">
        <v>506.11738221</v>
      </c>
      <c r="J16" s="20" t="n">
        <v>2.2104523</v>
      </c>
      <c r="K16" s="18" t="n">
        <v>486.0511736</v>
      </c>
      <c r="L16" s="20" t="n">
        <v>4.42080447</v>
      </c>
      <c r="M16" s="18" t="n">
        <v>357.17090442</v>
      </c>
      <c r="N16" s="20" t="n">
        <v>17.03892866</v>
      </c>
      <c r="O16" s="18" t="s">
        <v>182</v>
      </c>
      <c r="P16" s="20" t="s">
        <v>182</v>
      </c>
      <c r="Q16" s="18" t="s">
        <v>182</v>
      </c>
      <c r="R16" s="20" t="s">
        <v>182</v>
      </c>
      <c r="S16" s="18" t="s">
        <v>182</v>
      </c>
      <c r="T16" s="20" t="s">
        <v>182</v>
      </c>
      <c r="U16" s="18" t="n">
        <v>412.88612598</v>
      </c>
      <c r="V16" s="20" t="n">
        <v>6.44483283</v>
      </c>
    </row>
    <row r="17" spans="1:22">
      <c r="A17" s="15" t="s">
        <v>192</v>
      </c>
      <c r="B17" s="17" t="n">
        <v>6504</v>
      </c>
      <c r="C17" s="18">
        <f>(868.0/B17*100)</f>
        <v/>
      </c>
      <c r="D17" s="19" t="n">
        <v>5636</v>
      </c>
      <c r="E17" s="18" t="n">
        <v>509.87881774</v>
      </c>
      <c r="F17" s="20" t="n">
        <v>4.1495869</v>
      </c>
      <c r="G17" s="18" t="n">
        <v>521.1334398</v>
      </c>
      <c r="H17" s="20" t="n">
        <v>3.27529344</v>
      </c>
      <c r="I17" s="18" t="n">
        <v>516.67634857</v>
      </c>
      <c r="J17" s="20" t="n">
        <v>3.82945685</v>
      </c>
      <c r="K17" s="18" t="n">
        <v>519.88814452</v>
      </c>
      <c r="L17" s="20" t="n">
        <v>4.57134145</v>
      </c>
      <c r="M17" s="18" t="s">
        <v>182</v>
      </c>
      <c r="N17" s="20" t="s">
        <v>182</v>
      </c>
      <c r="O17" s="18" t="s">
        <v>182</v>
      </c>
      <c r="P17" s="20" t="s">
        <v>182</v>
      </c>
      <c r="Q17" s="18" t="n">
        <v>362.96139732</v>
      </c>
      <c r="R17" s="20" t="n">
        <v>12.64520278</v>
      </c>
      <c r="S17" s="18" t="s">
        <v>182</v>
      </c>
      <c r="T17" s="20" t="s">
        <v>182</v>
      </c>
      <c r="U17" s="18" t="n">
        <v>447.6641862</v>
      </c>
      <c r="V17" s="20" t="n">
        <v>6.99030423</v>
      </c>
    </row>
    <row r="18" spans="1:22">
      <c r="A18" s="15" t="s">
        <v>193</v>
      </c>
      <c r="B18" s="17" t="n">
        <v>5532</v>
      </c>
      <c r="C18" s="18">
        <f>(44.0/B18*100)</f>
        <v/>
      </c>
      <c r="D18" s="19" t="n">
        <v>5488</v>
      </c>
      <c r="E18" s="18" t="n">
        <v>451.30652616</v>
      </c>
      <c r="F18" s="20" t="n">
        <v>5.28258208</v>
      </c>
      <c r="G18" s="18" t="n">
        <v>461.55390636</v>
      </c>
      <c r="H18" s="20" t="n">
        <v>4.03643678</v>
      </c>
      <c r="I18" s="18" t="n">
        <v>465.99313388</v>
      </c>
      <c r="J18" s="20" t="n">
        <v>3.75796129</v>
      </c>
      <c r="K18" s="18" t="n">
        <v>444.85151368</v>
      </c>
      <c r="L18" s="20" t="n">
        <v>6.28397134</v>
      </c>
      <c r="M18" s="18" t="n">
        <v>358.73236946</v>
      </c>
      <c r="N18" s="20" t="n">
        <v>16.39771243</v>
      </c>
      <c r="O18" s="18" t="s">
        <v>182</v>
      </c>
      <c r="P18" s="20" t="s">
        <v>182</v>
      </c>
      <c r="Q18" s="18" t="s">
        <v>182</v>
      </c>
      <c r="R18" s="20" t="s">
        <v>182</v>
      </c>
      <c r="S18" s="18" t="s">
        <v>182</v>
      </c>
      <c r="T18" s="20" t="s">
        <v>182</v>
      </c>
      <c r="U18" s="18" t="n">
        <v>400.02172884</v>
      </c>
      <c r="V18" s="20" t="n">
        <v>7.22679882</v>
      </c>
    </row>
    <row r="19" spans="1:22">
      <c r="A19" s="15" t="s">
        <v>194</v>
      </c>
      <c r="B19" s="17" t="n">
        <v>5658</v>
      </c>
      <c r="C19" s="18">
        <f>(345.0/B19*100)</f>
        <v/>
      </c>
      <c r="D19" s="19" t="n">
        <v>5313</v>
      </c>
      <c r="E19" s="18" t="n">
        <v>494.00651387</v>
      </c>
      <c r="F19" s="20" t="n">
        <v>4.07466586</v>
      </c>
      <c r="G19" s="18" t="n">
        <v>499.14122664</v>
      </c>
      <c r="H19" s="20" t="n">
        <v>3.83589601</v>
      </c>
      <c r="I19" s="18" t="n">
        <v>474.42055251</v>
      </c>
      <c r="J19" s="20" t="n">
        <v>2.77467531</v>
      </c>
      <c r="K19" s="18" t="n">
        <v>461.06287396</v>
      </c>
      <c r="L19" s="20" t="n">
        <v>5.72158571</v>
      </c>
      <c r="M19" s="18" t="n">
        <v>385.76858232</v>
      </c>
      <c r="N19" s="20" t="n">
        <v>18.33358349</v>
      </c>
      <c r="O19" s="18" t="s">
        <v>182</v>
      </c>
      <c r="P19" s="20" t="s">
        <v>182</v>
      </c>
      <c r="Q19" s="18" t="s">
        <v>182</v>
      </c>
      <c r="R19" s="20" t="s">
        <v>182</v>
      </c>
      <c r="S19" s="18" t="s">
        <v>182</v>
      </c>
      <c r="T19" s="20" t="s">
        <v>182</v>
      </c>
      <c r="U19" s="18" t="n">
        <v>410.27748033</v>
      </c>
      <c r="V19" s="20" t="n">
        <v>7.46229109</v>
      </c>
    </row>
    <row r="20" spans="1:22">
      <c r="A20" s="15" t="s">
        <v>195</v>
      </c>
      <c r="B20" s="17" t="n">
        <v>3371</v>
      </c>
      <c r="C20" s="18">
        <f>(81.0/B20*100)</f>
        <v/>
      </c>
      <c r="D20" s="19" t="n">
        <v>3290</v>
      </c>
      <c r="E20" s="18" t="n">
        <v>496.6048885</v>
      </c>
      <c r="F20" s="20" t="n">
        <v>5.72125916</v>
      </c>
      <c r="G20" s="18" t="n">
        <v>501.85797804</v>
      </c>
      <c r="H20" s="20" t="n">
        <v>3.32135557</v>
      </c>
      <c r="I20" s="18" t="n">
        <v>490.66719276</v>
      </c>
      <c r="J20" s="20" t="n">
        <v>2.60054006</v>
      </c>
      <c r="K20" s="18" t="n">
        <v>485.13251562</v>
      </c>
      <c r="L20" s="20" t="n">
        <v>6.69573119</v>
      </c>
      <c r="M20" s="18" t="s">
        <v>182</v>
      </c>
      <c r="N20" s="20" t="s">
        <v>182</v>
      </c>
      <c r="O20" s="18" t="s">
        <v>182</v>
      </c>
      <c r="P20" s="20" t="s">
        <v>182</v>
      </c>
      <c r="Q20" s="18" t="s">
        <v>182</v>
      </c>
      <c r="R20" s="20" t="s">
        <v>182</v>
      </c>
      <c r="S20" s="18" t="s">
        <v>182</v>
      </c>
      <c r="T20" s="20" t="s">
        <v>182</v>
      </c>
      <c r="U20" s="18" t="n">
        <v>441.51463124</v>
      </c>
      <c r="V20" s="20" t="n">
        <v>6.99659791</v>
      </c>
    </row>
    <row r="21" spans="1:22">
      <c r="A21" s="15" t="s">
        <v>196</v>
      </c>
      <c r="B21" s="17" t="n">
        <v>5741</v>
      </c>
      <c r="C21" s="18">
        <f>(122.0/B21*100)</f>
        <v/>
      </c>
      <c r="D21" s="19" t="n">
        <v>5619</v>
      </c>
      <c r="E21" s="18" t="n">
        <v>500.11883476</v>
      </c>
      <c r="F21" s="20" t="n">
        <v>4.16668005</v>
      </c>
      <c r="G21" s="18" t="n">
        <v>509.10109968</v>
      </c>
      <c r="H21" s="20" t="n">
        <v>2.75258715</v>
      </c>
      <c r="I21" s="18" t="n">
        <v>505.99660771</v>
      </c>
      <c r="J21" s="20" t="n">
        <v>2.26403715</v>
      </c>
      <c r="K21" s="18" t="n">
        <v>500.87331381</v>
      </c>
      <c r="L21" s="20" t="n">
        <v>5.56731962</v>
      </c>
      <c r="M21" s="18" t="n">
        <v>424.8487347</v>
      </c>
      <c r="N21" s="20" t="n">
        <v>29.04056888</v>
      </c>
      <c r="O21" s="18" t="s">
        <v>182</v>
      </c>
      <c r="P21" s="20" t="s">
        <v>182</v>
      </c>
      <c r="Q21" s="18" t="s">
        <v>182</v>
      </c>
      <c r="R21" s="20" t="s">
        <v>182</v>
      </c>
      <c r="S21" s="18" t="s">
        <v>182</v>
      </c>
      <c r="T21" s="20" t="s">
        <v>182</v>
      </c>
      <c r="U21" s="18" t="n">
        <v>456.47787546</v>
      </c>
      <c r="V21" s="20" t="n">
        <v>6.9824442</v>
      </c>
    </row>
    <row r="22" spans="1:22">
      <c r="A22" s="15" t="s">
        <v>197</v>
      </c>
      <c r="B22" s="17" t="n">
        <v>6598</v>
      </c>
      <c r="C22" s="18">
        <f>(108.0/B22*100)</f>
        <v/>
      </c>
      <c r="D22" s="19" t="n">
        <v>6490</v>
      </c>
      <c r="E22" s="18" t="n">
        <v>494.52638809</v>
      </c>
      <c r="F22" s="20" t="n">
        <v>6.84563844</v>
      </c>
      <c r="G22" s="18" t="n">
        <v>490.93462461</v>
      </c>
      <c r="H22" s="20" t="n">
        <v>4.75618734</v>
      </c>
      <c r="I22" s="18" t="n">
        <v>474.37212915</v>
      </c>
      <c r="J22" s="20" t="n">
        <v>4.4911913</v>
      </c>
      <c r="K22" s="18" t="n">
        <v>467.63092049</v>
      </c>
      <c r="L22" s="20" t="n">
        <v>5.43660163</v>
      </c>
      <c r="M22" s="18" t="n">
        <v>353.48150344</v>
      </c>
      <c r="N22" s="20" t="n">
        <v>10.04320883</v>
      </c>
      <c r="O22" s="18" t="s">
        <v>182</v>
      </c>
      <c r="P22" s="20" t="s">
        <v>182</v>
      </c>
      <c r="Q22" s="18" t="n">
        <v>465.3184081</v>
      </c>
      <c r="R22" s="20" t="n">
        <v>9.52311205</v>
      </c>
      <c r="S22" s="18" t="s">
        <v>182</v>
      </c>
      <c r="T22" s="20" t="s">
        <v>182</v>
      </c>
      <c r="U22" s="18" t="n">
        <v>402.2186887</v>
      </c>
      <c r="V22" s="20" t="n">
        <v>8.247977990000001</v>
      </c>
    </row>
    <row r="23" spans="1:22">
      <c r="A23" s="15" t="s">
        <v>198</v>
      </c>
      <c r="B23" s="17" t="n">
        <v>11583</v>
      </c>
      <c r="C23" s="18">
        <f>(592.0/B23*100)</f>
        <v/>
      </c>
      <c r="D23" s="19" t="n">
        <v>10991</v>
      </c>
      <c r="E23" s="18" t="n">
        <v>487.51430882</v>
      </c>
      <c r="F23" s="20" t="n">
        <v>5.83108751</v>
      </c>
      <c r="G23" s="18" t="n">
        <v>505.33098121</v>
      </c>
      <c r="H23" s="20" t="n">
        <v>4.11050795</v>
      </c>
      <c r="I23" s="18" t="n">
        <v>495.47523831</v>
      </c>
      <c r="J23" s="20" t="n">
        <v>3.11499998</v>
      </c>
      <c r="K23" s="18" t="n">
        <v>487.35725627</v>
      </c>
      <c r="L23" s="20" t="n">
        <v>5.76074084</v>
      </c>
      <c r="M23" s="18" t="n">
        <v>458.71026959</v>
      </c>
      <c r="N23" s="20" t="n">
        <v>19.55759787</v>
      </c>
      <c r="O23" s="18" t="s">
        <v>182</v>
      </c>
      <c r="P23" s="20" t="s">
        <v>182</v>
      </c>
      <c r="Q23" s="18" t="s">
        <v>182</v>
      </c>
      <c r="R23" s="20" t="s">
        <v>182</v>
      </c>
      <c r="S23" s="18" t="s">
        <v>182</v>
      </c>
      <c r="T23" s="20" t="s">
        <v>182</v>
      </c>
      <c r="U23" s="18" t="n">
        <v>439.98027892</v>
      </c>
      <c r="V23" s="20" t="n">
        <v>6.42920847</v>
      </c>
    </row>
    <row r="24" spans="1:22">
      <c r="A24" s="15" t="s">
        <v>199</v>
      </c>
      <c r="B24" s="17" t="n">
        <v>6647</v>
      </c>
      <c r="C24" s="18">
        <f>(36.0/B24*100)</f>
        <v/>
      </c>
      <c r="D24" s="19" t="n">
        <v>6611</v>
      </c>
      <c r="E24" s="18" t="n">
        <v>521.9037326599999</v>
      </c>
      <c r="F24" s="20" t="n">
        <v>3.91695158</v>
      </c>
      <c r="G24" s="18" t="n">
        <v>546.53305414</v>
      </c>
      <c r="H24" s="20" t="n">
        <v>3.90358485</v>
      </c>
      <c r="I24" s="18" t="n">
        <v>537.18796478</v>
      </c>
      <c r="J24" s="20" t="n">
        <v>3.42665212</v>
      </c>
      <c r="K24" s="18" t="n">
        <v>526.5173430900001</v>
      </c>
      <c r="L24" s="20" t="n">
        <v>5.67136803</v>
      </c>
      <c r="M24" s="18" t="n">
        <v>437.355754</v>
      </c>
      <c r="N24" s="20" t="n">
        <v>17.09724105</v>
      </c>
      <c r="O24" s="18" t="s">
        <v>182</v>
      </c>
      <c r="P24" s="20" t="s">
        <v>182</v>
      </c>
      <c r="Q24" s="18" t="s">
        <v>182</v>
      </c>
      <c r="R24" s="20" t="s">
        <v>182</v>
      </c>
      <c r="S24" s="18" t="s">
        <v>182</v>
      </c>
      <c r="T24" s="20" t="s">
        <v>182</v>
      </c>
      <c r="U24" s="18" t="n">
        <v>462.86992965</v>
      </c>
      <c r="V24" s="20" t="n">
        <v>12.5562998</v>
      </c>
    </row>
    <row r="25" spans="1:22">
      <c r="A25" s="15" t="s">
        <v>200</v>
      </c>
      <c r="B25" s="17" t="n">
        <v>5581</v>
      </c>
      <c r="C25" s="18">
        <f>(28.0/B25*100)</f>
        <v/>
      </c>
      <c r="D25" s="19" t="n">
        <v>5553</v>
      </c>
      <c r="E25" s="18" t="n">
        <v>524.28403068</v>
      </c>
      <c r="F25" s="20" t="n">
        <v>4.56039416</v>
      </c>
      <c r="G25" s="18" t="n">
        <v>524.6581243000001</v>
      </c>
      <c r="H25" s="20" t="n">
        <v>4.24589508</v>
      </c>
      <c r="I25" s="18" t="n">
        <v>524.10209065</v>
      </c>
      <c r="J25" s="20" t="n">
        <v>4.35883246</v>
      </c>
      <c r="K25" s="18" t="n">
        <v>532.93738608</v>
      </c>
      <c r="L25" s="20" t="n">
        <v>10.3737982</v>
      </c>
      <c r="M25" s="18" t="n">
        <v>392.05635972</v>
      </c>
      <c r="N25" s="20" t="n">
        <v>35.90323828</v>
      </c>
      <c r="O25" s="18" t="s">
        <v>182</v>
      </c>
      <c r="P25" s="20" t="s">
        <v>182</v>
      </c>
      <c r="Q25" s="18" t="s">
        <v>182</v>
      </c>
      <c r="R25" s="20" t="s">
        <v>182</v>
      </c>
      <c r="S25" s="18" t="s">
        <v>182</v>
      </c>
      <c r="T25" s="20" t="s">
        <v>182</v>
      </c>
      <c r="U25" s="18" t="n">
        <v>475.3598749</v>
      </c>
      <c r="V25" s="20" t="n">
        <v>21.45631905</v>
      </c>
    </row>
    <row r="26" spans="1:22">
      <c r="A26" s="15" t="s">
        <v>201</v>
      </c>
      <c r="B26" s="17" t="n">
        <v>4869</v>
      </c>
      <c r="C26" s="18">
        <f>(131.0/B26*100)</f>
        <v/>
      </c>
      <c r="D26" s="19" t="n">
        <v>4738</v>
      </c>
      <c r="E26" s="18" t="n">
        <v>479.27793702</v>
      </c>
      <c r="F26" s="20" t="n">
        <v>4.90202911</v>
      </c>
      <c r="G26" s="18" t="n">
        <v>479.38080511</v>
      </c>
      <c r="H26" s="20" t="n">
        <v>3.29758793</v>
      </c>
      <c r="I26" s="18" t="n">
        <v>486.94124328</v>
      </c>
      <c r="J26" s="20" t="n">
        <v>2.17886956</v>
      </c>
      <c r="K26" s="18" t="n">
        <v>489.55989371</v>
      </c>
      <c r="L26" s="20" t="n">
        <v>5.03962772</v>
      </c>
      <c r="M26" s="18" t="s">
        <v>182</v>
      </c>
      <c r="N26" s="20" t="s">
        <v>182</v>
      </c>
      <c r="O26" s="18" t="s">
        <v>182</v>
      </c>
      <c r="P26" s="20" t="s">
        <v>182</v>
      </c>
      <c r="Q26" s="18" t="s">
        <v>182</v>
      </c>
      <c r="R26" s="20" t="s">
        <v>182</v>
      </c>
      <c r="S26" s="18" t="s">
        <v>182</v>
      </c>
      <c r="T26" s="20" t="s">
        <v>182</v>
      </c>
      <c r="U26" s="18" t="n">
        <v>446.27238111</v>
      </c>
      <c r="V26" s="20" t="n">
        <v>8.235487880000001</v>
      </c>
    </row>
    <row r="27" spans="1:22">
      <c r="A27" s="15" t="s">
        <v>202</v>
      </c>
      <c r="B27" s="17" t="n">
        <v>5299</v>
      </c>
      <c r="C27" s="18">
        <f>(277.0/B27*100)</f>
        <v/>
      </c>
      <c r="D27" s="19" t="n">
        <v>5022</v>
      </c>
      <c r="E27" s="18" t="n">
        <v>490.83754274</v>
      </c>
      <c r="F27" s="20" t="n">
        <v>3.13274432</v>
      </c>
      <c r="G27" s="18" t="n">
        <v>502.35203702</v>
      </c>
      <c r="H27" s="20" t="n">
        <v>3.36861527</v>
      </c>
      <c r="I27" s="18" t="n">
        <v>502.75784303</v>
      </c>
      <c r="J27" s="20" t="n">
        <v>2.62674524</v>
      </c>
      <c r="K27" s="18" t="n">
        <v>477.11613217</v>
      </c>
      <c r="L27" s="20" t="n">
        <v>3.56793988</v>
      </c>
      <c r="M27" s="18" t="n">
        <v>433.74807221</v>
      </c>
      <c r="N27" s="20" t="n">
        <v>14.3856779</v>
      </c>
      <c r="O27" s="18" t="s">
        <v>182</v>
      </c>
      <c r="P27" s="20" t="s">
        <v>182</v>
      </c>
      <c r="Q27" s="18" t="s">
        <v>182</v>
      </c>
      <c r="R27" s="20" t="s">
        <v>182</v>
      </c>
      <c r="S27" s="18" t="s">
        <v>182</v>
      </c>
      <c r="T27" s="20" t="s">
        <v>182</v>
      </c>
      <c r="U27" s="18" t="n">
        <v>426.31870193</v>
      </c>
      <c r="V27" s="20" t="n">
        <v>4.06972206</v>
      </c>
    </row>
    <row r="28" spans="1:22">
      <c r="A28" s="15" t="s">
        <v>203</v>
      </c>
      <c r="B28" s="17" t="n">
        <v>7568</v>
      </c>
      <c r="C28" s="18">
        <f>(184.0/B28*100)</f>
        <v/>
      </c>
      <c r="D28" s="19" t="n">
        <v>7384</v>
      </c>
      <c r="E28" s="18" t="n">
        <v>398.27154393</v>
      </c>
      <c r="F28" s="20" t="n">
        <v>4.41784903</v>
      </c>
      <c r="G28" s="18" t="n">
        <v>419.65521085</v>
      </c>
      <c r="H28" s="20" t="n">
        <v>3.0021489</v>
      </c>
      <c r="I28" s="18" t="n">
        <v>412.41087106</v>
      </c>
      <c r="J28" s="20" t="n">
        <v>2.60357629</v>
      </c>
      <c r="K28" s="18" t="n">
        <v>407.62098213</v>
      </c>
      <c r="L28" s="20" t="n">
        <v>4.65744675</v>
      </c>
      <c r="M28" s="18" t="n">
        <v>331.61953229</v>
      </c>
      <c r="N28" s="20" t="n">
        <v>9.41278149</v>
      </c>
      <c r="O28" s="18" t="s">
        <v>182</v>
      </c>
      <c r="P28" s="20" t="s">
        <v>182</v>
      </c>
      <c r="Q28" s="18" t="s">
        <v>182</v>
      </c>
      <c r="R28" s="20" t="s">
        <v>182</v>
      </c>
      <c r="S28" s="18" t="s">
        <v>182</v>
      </c>
      <c r="T28" s="20" t="s">
        <v>182</v>
      </c>
      <c r="U28" s="18" t="n">
        <v>371.16360547</v>
      </c>
      <c r="V28" s="20" t="n">
        <v>7.4592608</v>
      </c>
    </row>
    <row r="29" spans="1:22">
      <c r="A29" s="15" t="s">
        <v>204</v>
      </c>
      <c r="B29" s="17" t="n">
        <v>5385</v>
      </c>
      <c r="C29" s="18">
        <f>(37.0/B29*100)</f>
        <v/>
      </c>
      <c r="D29" s="19" t="n">
        <v>5348</v>
      </c>
      <c r="E29" s="18" t="n">
        <v>513.65585837</v>
      </c>
      <c r="F29" s="20" t="n">
        <v>4.26345645</v>
      </c>
      <c r="G29" s="18" t="n">
        <v>525.91002989</v>
      </c>
      <c r="H29" s="20" t="n">
        <v>2.93851877</v>
      </c>
      <c r="I29" s="18" t="n">
        <v>518.12115979</v>
      </c>
      <c r="J29" s="20" t="n">
        <v>2.49347993</v>
      </c>
      <c r="K29" s="18" t="n">
        <v>504.20937233</v>
      </c>
      <c r="L29" s="20" t="n">
        <v>5.62958109</v>
      </c>
      <c r="M29" s="18" t="n">
        <v>388.67614524</v>
      </c>
      <c r="N29" s="20" t="n">
        <v>42.43001082</v>
      </c>
      <c r="O29" s="18" t="s">
        <v>182</v>
      </c>
      <c r="P29" s="20" t="s">
        <v>182</v>
      </c>
      <c r="Q29" s="18" t="n">
        <v>335.3902018</v>
      </c>
      <c r="R29" s="20" t="n">
        <v>12.1685767</v>
      </c>
      <c r="S29" s="18" t="s">
        <v>182</v>
      </c>
      <c r="T29" s="20" t="s">
        <v>182</v>
      </c>
      <c r="U29" s="18" t="n">
        <v>431.0971382</v>
      </c>
      <c r="V29" s="20" t="n">
        <v>13.68329757</v>
      </c>
    </row>
    <row r="30" spans="1:22">
      <c r="A30" s="15" t="s">
        <v>205</v>
      </c>
      <c r="B30" s="17" t="n">
        <v>4520</v>
      </c>
      <c r="C30" s="18">
        <f>(696.0/B30*100)</f>
        <v/>
      </c>
      <c r="D30" s="19" t="n">
        <v>3824</v>
      </c>
      <c r="E30" s="18" t="n">
        <v>507.19007309</v>
      </c>
      <c r="F30" s="20" t="n">
        <v>5.6001034</v>
      </c>
      <c r="G30" s="18" t="n">
        <v>516.3584643200001</v>
      </c>
      <c r="H30" s="20" t="n">
        <v>3.68511825</v>
      </c>
      <c r="I30" s="18" t="n">
        <v>495.34486523</v>
      </c>
      <c r="J30" s="20" t="n">
        <v>3.26961473</v>
      </c>
      <c r="K30" s="18" t="n">
        <v>493.7744377</v>
      </c>
      <c r="L30" s="20" t="n">
        <v>6.94708577</v>
      </c>
      <c r="M30" s="18" t="n">
        <v>416.62079913</v>
      </c>
      <c r="N30" s="20" t="n">
        <v>23.35845308</v>
      </c>
      <c r="O30" s="18" t="s">
        <v>182</v>
      </c>
      <c r="P30" s="20" t="s">
        <v>182</v>
      </c>
      <c r="Q30" s="18" t="s">
        <v>182</v>
      </c>
      <c r="R30" s="20" t="s">
        <v>182</v>
      </c>
      <c r="S30" s="18" t="s">
        <v>182</v>
      </c>
      <c r="T30" s="20" t="s">
        <v>182</v>
      </c>
      <c r="U30" s="18" t="n">
        <v>432.99051998</v>
      </c>
      <c r="V30" s="20" t="n">
        <v>6.51615336</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(21.0/B32*100)</f>
        <v/>
      </c>
      <c r="D32" s="19" t="n">
        <v>4457</v>
      </c>
      <c r="E32" s="18" t="n">
        <v>503.32842958</v>
      </c>
      <c r="F32" s="20" t="n">
        <v>5.15267709</v>
      </c>
      <c r="G32" s="18" t="n">
        <v>513.92259582</v>
      </c>
      <c r="H32" s="20" t="n">
        <v>3.6273073</v>
      </c>
      <c r="I32" s="18" t="n">
        <v>505.9123363</v>
      </c>
      <c r="J32" s="20" t="n">
        <v>2.57062487</v>
      </c>
      <c r="K32" s="18" t="n">
        <v>499.79372306</v>
      </c>
      <c r="L32" s="20" t="n">
        <v>5.53341154</v>
      </c>
      <c r="M32" s="18" t="n">
        <v>459.37468581</v>
      </c>
      <c r="N32" s="20" t="n">
        <v>28.13902873</v>
      </c>
      <c r="O32" s="18" t="s">
        <v>182</v>
      </c>
      <c r="P32" s="20" t="s">
        <v>182</v>
      </c>
      <c r="Q32" s="18" t="s">
        <v>182</v>
      </c>
      <c r="R32" s="20" t="s">
        <v>182</v>
      </c>
      <c r="S32" s="18" t="s">
        <v>182</v>
      </c>
      <c r="T32" s="20" t="s">
        <v>182</v>
      </c>
      <c r="U32" s="18" t="n">
        <v>440.71852995</v>
      </c>
      <c r="V32" s="20" t="n">
        <v>8.928194700000001</v>
      </c>
    </row>
    <row r="33" spans="1:22">
      <c r="A33" s="15" t="s">
        <v>208</v>
      </c>
      <c r="B33" s="17" t="n">
        <v>7325</v>
      </c>
      <c r="C33" s="18">
        <f>(275.0/B33*100)</f>
        <v/>
      </c>
      <c r="D33" s="19" t="n">
        <v>7050</v>
      </c>
      <c r="E33" s="18" t="n">
        <v>495.95396205</v>
      </c>
      <c r="F33" s="20" t="n">
        <v>5.37409164</v>
      </c>
      <c r="G33" s="18" t="n">
        <v>507.56985013</v>
      </c>
      <c r="H33" s="20" t="n">
        <v>3.93099639</v>
      </c>
      <c r="I33" s="18" t="n">
        <v>492.13312476</v>
      </c>
      <c r="J33" s="20" t="n">
        <v>2.73196507</v>
      </c>
      <c r="K33" s="18" t="n">
        <v>486.45466966</v>
      </c>
      <c r="L33" s="20" t="n">
        <v>5.04725837</v>
      </c>
      <c r="M33" s="18" t="n">
        <v>385.2957023</v>
      </c>
      <c r="N33" s="20" t="n">
        <v>29.52119482</v>
      </c>
      <c r="O33" s="18" t="s">
        <v>182</v>
      </c>
      <c r="P33" s="20" t="s">
        <v>182</v>
      </c>
      <c r="Q33" s="18" t="s">
        <v>182</v>
      </c>
      <c r="R33" s="20" t="s">
        <v>182</v>
      </c>
      <c r="S33" s="18" t="s">
        <v>182</v>
      </c>
      <c r="T33" s="20" t="s">
        <v>182</v>
      </c>
      <c r="U33" s="18" t="n">
        <v>432.93000058</v>
      </c>
      <c r="V33" s="20" t="n">
        <v>8.162315550000001</v>
      </c>
    </row>
    <row r="34" spans="1:22">
      <c r="A34" s="15" t="s">
        <v>209</v>
      </c>
      <c r="B34" s="17" t="n">
        <v>6350</v>
      </c>
      <c r="C34" s="18">
        <f>(123.0/B34*100)</f>
        <v/>
      </c>
      <c r="D34" s="19" t="n">
        <v>6227</v>
      </c>
      <c r="E34" s="18" t="n">
        <v>471.24205933</v>
      </c>
      <c r="F34" s="20" t="n">
        <v>5.05706142</v>
      </c>
      <c r="G34" s="18" t="n">
        <v>486.73215985</v>
      </c>
      <c r="H34" s="20" t="n">
        <v>3.67848853</v>
      </c>
      <c r="I34" s="18" t="n">
        <v>488.50182754</v>
      </c>
      <c r="J34" s="20" t="n">
        <v>2.65169037</v>
      </c>
      <c r="K34" s="18" t="n">
        <v>484.07956752</v>
      </c>
      <c r="L34" s="20" t="n">
        <v>5.02638481</v>
      </c>
      <c r="M34" s="18" t="n">
        <v>379.07328183</v>
      </c>
      <c r="N34" s="20" t="n">
        <v>14.0777645</v>
      </c>
      <c r="O34" s="18" t="s">
        <v>182</v>
      </c>
      <c r="P34" s="20" t="s">
        <v>182</v>
      </c>
      <c r="Q34" s="18" t="n">
        <v>336.51078337</v>
      </c>
      <c r="R34" s="20" t="n">
        <v>12.24828707</v>
      </c>
      <c r="S34" s="18" t="s">
        <v>182</v>
      </c>
      <c r="T34" s="20" t="s">
        <v>182</v>
      </c>
      <c r="U34" s="18" t="n">
        <v>403.88770224</v>
      </c>
      <c r="V34" s="20" t="n">
        <v>8.98044705</v>
      </c>
    </row>
    <row r="35" spans="1:22">
      <c r="A35" s="15" t="s">
        <v>210</v>
      </c>
      <c r="B35" s="17" t="n">
        <v>6406</v>
      </c>
      <c r="C35" s="18">
        <f>(111.0/B35*100)</f>
        <v/>
      </c>
      <c r="D35" s="19" t="n">
        <v>6295</v>
      </c>
      <c r="E35" s="18" t="n">
        <v>523.19842862</v>
      </c>
      <c r="F35" s="20" t="n">
        <v>4.14336035</v>
      </c>
      <c r="G35" s="18" t="n">
        <v>518.33708502</v>
      </c>
      <c r="H35" s="20" t="n">
        <v>3.14971654</v>
      </c>
      <c r="I35" s="18" t="n">
        <v>513.9472166</v>
      </c>
      <c r="J35" s="20" t="n">
        <v>2.25524879</v>
      </c>
      <c r="K35" s="18" t="n">
        <v>504.82376969</v>
      </c>
      <c r="L35" s="20" t="n">
        <v>5.33325735</v>
      </c>
      <c r="M35" s="18" t="n">
        <v>456.28947541</v>
      </c>
      <c r="N35" s="20" t="n">
        <v>18.93491365</v>
      </c>
      <c r="O35" s="18" t="s">
        <v>182</v>
      </c>
      <c r="P35" s="20" t="s">
        <v>182</v>
      </c>
      <c r="Q35" s="18" t="n">
        <v>349.78970242</v>
      </c>
      <c r="R35" s="20" t="n">
        <v>6.90672373</v>
      </c>
      <c r="S35" s="18" t="s">
        <v>182</v>
      </c>
      <c r="T35" s="20" t="s">
        <v>182</v>
      </c>
      <c r="U35" s="18" t="n">
        <v>449.71257225</v>
      </c>
      <c r="V35" s="20" t="n">
        <v>7.13006385</v>
      </c>
    </row>
    <row r="36" spans="1:22">
      <c r="A36" s="15" t="s">
        <v>211</v>
      </c>
      <c r="B36" s="17" t="n">
        <v>6736</v>
      </c>
      <c r="C36" s="18">
        <f>(118.0/B36*100)</f>
        <v/>
      </c>
      <c r="D36" s="19" t="n">
        <v>6618</v>
      </c>
      <c r="E36" s="18" t="n">
        <v>474.96080175</v>
      </c>
      <c r="F36" s="20" t="n">
        <v>3.80234514</v>
      </c>
      <c r="G36" s="18" t="n">
        <v>495.05335119</v>
      </c>
      <c r="H36" s="20" t="n">
        <v>3.30608536</v>
      </c>
      <c r="I36" s="18" t="n">
        <v>492.32213673</v>
      </c>
      <c r="J36" s="20" t="n">
        <v>2.65448284</v>
      </c>
      <c r="K36" s="18" t="n">
        <v>492.60309029</v>
      </c>
      <c r="L36" s="20" t="n">
        <v>4.41830222</v>
      </c>
      <c r="M36" s="18" t="n">
        <v>415.69116087</v>
      </c>
      <c r="N36" s="20" t="n">
        <v>19.29217902</v>
      </c>
      <c r="O36" s="18" t="s">
        <v>182</v>
      </c>
      <c r="P36" s="20" t="s">
        <v>182</v>
      </c>
      <c r="Q36" s="18" t="s">
        <v>182</v>
      </c>
      <c r="R36" s="20" t="s">
        <v>182</v>
      </c>
      <c r="S36" s="18" t="s">
        <v>182</v>
      </c>
      <c r="T36" s="20" t="s">
        <v>182</v>
      </c>
      <c r="U36" s="18" t="n">
        <v>424.40364454</v>
      </c>
      <c r="V36" s="20" t="n">
        <v>6.46575166</v>
      </c>
    </row>
    <row r="37" spans="1:22">
      <c r="A37" s="15" t="s">
        <v>212</v>
      </c>
      <c r="B37" s="17" t="n">
        <v>5458</v>
      </c>
      <c r="C37" s="18">
        <f>(394.0/B37*100)</f>
        <v/>
      </c>
      <c r="D37" s="19" t="n">
        <v>5064</v>
      </c>
      <c r="E37" s="18" t="n">
        <v>500.22225515</v>
      </c>
      <c r="F37" s="20" t="n">
        <v>5.05741913</v>
      </c>
      <c r="G37" s="18" t="n">
        <v>514.34315595</v>
      </c>
      <c r="H37" s="20" t="n">
        <v>3.38121216</v>
      </c>
      <c r="I37" s="18" t="n">
        <v>501.21943147</v>
      </c>
      <c r="J37" s="20" t="n">
        <v>3.37491131</v>
      </c>
      <c r="K37" s="18" t="n">
        <v>500.78431505</v>
      </c>
      <c r="L37" s="20" t="n">
        <v>4.75886741</v>
      </c>
      <c r="M37" s="18" t="n">
        <v>389.21190398</v>
      </c>
      <c r="N37" s="20" t="n">
        <v>22.35314496</v>
      </c>
      <c r="O37" s="18" t="s">
        <v>182</v>
      </c>
      <c r="P37" s="20" t="s">
        <v>182</v>
      </c>
      <c r="Q37" s="18" t="s">
        <v>182</v>
      </c>
      <c r="R37" s="20" t="s">
        <v>182</v>
      </c>
      <c r="S37" s="18" t="s">
        <v>182</v>
      </c>
      <c r="T37" s="20" t="s">
        <v>182</v>
      </c>
      <c r="U37" s="18" t="n">
        <v>430.2037527</v>
      </c>
      <c r="V37" s="20" t="n">
        <v>5.94984874</v>
      </c>
    </row>
    <row r="38" spans="1:22">
      <c r="A38" s="15" t="s">
        <v>213</v>
      </c>
      <c r="B38" s="17" t="n">
        <v>5860</v>
      </c>
      <c r="C38" s="18">
        <f>(87.0/B38*100)</f>
        <v/>
      </c>
      <c r="D38" s="19" t="n">
        <v>5773</v>
      </c>
      <c r="E38" s="18" t="n">
        <v>521.06894614</v>
      </c>
      <c r="F38" s="20" t="n">
        <v>4.18259679</v>
      </c>
      <c r="G38" s="18" t="n">
        <v>532.04249884</v>
      </c>
      <c r="H38" s="20" t="n">
        <v>4.17718701</v>
      </c>
      <c r="I38" s="18" t="n">
        <v>530.31516822</v>
      </c>
      <c r="J38" s="20" t="n">
        <v>3.47334002</v>
      </c>
      <c r="K38" s="18" t="n">
        <v>519.80941923</v>
      </c>
      <c r="L38" s="20" t="n">
        <v>5.16713902</v>
      </c>
      <c r="M38" s="18" t="n">
        <v>423.77334755</v>
      </c>
      <c r="N38" s="20" t="n">
        <v>19.6152984</v>
      </c>
      <c r="O38" s="18" t="s">
        <v>182</v>
      </c>
      <c r="P38" s="20" t="s">
        <v>182</v>
      </c>
      <c r="Q38" s="18" t="s">
        <v>182</v>
      </c>
      <c r="R38" s="20" t="s">
        <v>182</v>
      </c>
      <c r="S38" s="18" t="s">
        <v>182</v>
      </c>
      <c r="T38" s="20" t="s">
        <v>182</v>
      </c>
      <c r="U38" s="18" t="n">
        <v>472.78544083</v>
      </c>
      <c r="V38" s="20" t="n">
        <v>6.36090431</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(5715.0/B40*100)</f>
        <v/>
      </c>
      <c r="D40" s="19" t="n">
        <v>8442</v>
      </c>
      <c r="E40" s="18" t="n">
        <v>496.07876026</v>
      </c>
      <c r="F40" s="20" t="n">
        <v>5.60193341</v>
      </c>
      <c r="G40" s="18" t="n">
        <v>513.95212201</v>
      </c>
      <c r="H40" s="20" t="n">
        <v>4.1748018</v>
      </c>
      <c r="I40" s="18" t="n">
        <v>498.32836921</v>
      </c>
      <c r="J40" s="20" t="n">
        <v>3.49611464</v>
      </c>
      <c r="K40" s="18" t="n">
        <v>487.92423671</v>
      </c>
      <c r="L40" s="20" t="n">
        <v>6.11501059</v>
      </c>
      <c r="M40" s="18" t="n">
        <v>408.69474018</v>
      </c>
      <c r="N40" s="20" t="n">
        <v>29.40753755</v>
      </c>
      <c r="O40" s="18" t="s">
        <v>182</v>
      </c>
      <c r="P40" s="20" t="s">
        <v>182</v>
      </c>
      <c r="Q40" s="18" t="n">
        <v>491.16464222</v>
      </c>
      <c r="R40" s="20" t="n">
        <v>2.5540442</v>
      </c>
      <c r="S40" s="18" t="s">
        <v>182</v>
      </c>
      <c r="T40" s="20" t="s">
        <v>182</v>
      </c>
      <c r="U40" s="18" t="n">
        <v>413.12457595</v>
      </c>
      <c r="V40" s="20" t="n">
        <v>5.9400015</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(3114.0/B46*100)</f>
        <v/>
      </c>
      <c r="D46" s="19" t="n">
        <v>20027</v>
      </c>
      <c r="E46" s="18" t="n">
        <v>371.06895744</v>
      </c>
      <c r="F46" s="20" t="n">
        <v>6.13328729</v>
      </c>
      <c r="G46" s="18" t="n">
        <v>393.84982426</v>
      </c>
      <c r="H46" s="20" t="n">
        <v>4.82375076</v>
      </c>
      <c r="I46" s="18" t="n">
        <v>396.79518217</v>
      </c>
      <c r="J46" s="20" t="n">
        <v>3.74098679</v>
      </c>
      <c r="K46" s="18" t="n">
        <v>399.8983629</v>
      </c>
      <c r="L46" s="20" t="n">
        <v>5.22556014</v>
      </c>
      <c r="M46" s="18" t="n">
        <v>284.46388749</v>
      </c>
      <c r="N46" s="20" t="n">
        <v>12.06045404</v>
      </c>
      <c r="O46" s="18" t="s">
        <v>182</v>
      </c>
      <c r="P46" s="20" t="s">
        <v>182</v>
      </c>
      <c r="Q46" s="18" t="s">
        <v>182</v>
      </c>
      <c r="R46" s="20" t="s">
        <v>182</v>
      </c>
      <c r="S46" s="18" t="s">
        <v>182</v>
      </c>
      <c r="T46" s="20" t="s">
        <v>182</v>
      </c>
      <c r="U46" s="18" t="n">
        <v>362.58995117</v>
      </c>
      <c r="V46" s="20" t="n">
        <v>3.68194197</v>
      </c>
    </row>
    <row r="47" spans="1:22">
      <c r="A47" s="15" t="s">
        <v>222</v>
      </c>
      <c r="B47" s="17" t="n">
        <v>5928</v>
      </c>
      <c r="C47" s="18">
        <f>(318.0/B47*100)</f>
        <v/>
      </c>
      <c r="D47" s="19" t="n">
        <v>5610</v>
      </c>
      <c r="E47" s="18" t="n">
        <v>440.7829255</v>
      </c>
      <c r="F47" s="20" t="n">
        <v>6.68549059</v>
      </c>
      <c r="G47" s="18" t="n">
        <v>456.293753</v>
      </c>
      <c r="H47" s="20" t="n">
        <v>5.14494358</v>
      </c>
      <c r="I47" s="18" t="n">
        <v>459.29328837</v>
      </c>
      <c r="J47" s="20" t="n">
        <v>4.00710028</v>
      </c>
      <c r="K47" s="18" t="n">
        <v>443.67372374</v>
      </c>
      <c r="L47" s="20" t="n">
        <v>6.17126325</v>
      </c>
      <c r="M47" s="18" t="n">
        <v>351.05817057</v>
      </c>
      <c r="N47" s="20" t="n">
        <v>12.61946813</v>
      </c>
      <c r="O47" s="18" t="s">
        <v>182</v>
      </c>
      <c r="P47" s="20" t="s">
        <v>182</v>
      </c>
      <c r="Q47" s="18" t="s">
        <v>182</v>
      </c>
      <c r="R47" s="20" t="s">
        <v>182</v>
      </c>
      <c r="S47" s="18" t="s">
        <v>182</v>
      </c>
      <c r="T47" s="20" t="s">
        <v>182</v>
      </c>
      <c r="U47" s="18" t="n">
        <v>395.12690521</v>
      </c>
      <c r="V47" s="20" t="n">
        <v>5.21489725</v>
      </c>
    </row>
    <row r="48" spans="1:22">
      <c r="A48" s="15" t="s">
        <v>223</v>
      </c>
      <c r="B48" s="17" t="n">
        <v>9841</v>
      </c>
      <c r="C48" s="18">
        <f>(19.0/B48*100)</f>
        <v/>
      </c>
      <c r="D48" s="19" t="n">
        <v>9822</v>
      </c>
      <c r="E48" s="18" t="n">
        <v>510.34607029</v>
      </c>
      <c r="F48" s="20" t="n">
        <v>6.75870573</v>
      </c>
      <c r="G48" s="18" t="n">
        <v>541.2570452</v>
      </c>
      <c r="H48" s="20" t="n">
        <v>5.79083664</v>
      </c>
      <c r="I48" s="18" t="n">
        <v>533.71590286</v>
      </c>
      <c r="J48" s="20" t="n">
        <v>4.75863825</v>
      </c>
      <c r="K48" s="18" t="n">
        <v>552.16774931</v>
      </c>
      <c r="L48" s="20" t="n">
        <v>7.03958385</v>
      </c>
      <c r="M48" s="18" t="n">
        <v>379.37826934</v>
      </c>
      <c r="N48" s="20" t="n">
        <v>11.07715242</v>
      </c>
      <c r="O48" s="18" t="s">
        <v>182</v>
      </c>
      <c r="P48" s="20" t="s">
        <v>182</v>
      </c>
      <c r="Q48" s="18" t="s">
        <v>182</v>
      </c>
      <c r="R48" s="20" t="s">
        <v>182</v>
      </c>
      <c r="S48" s="18" t="s">
        <v>182</v>
      </c>
      <c r="T48" s="20" t="s">
        <v>182</v>
      </c>
      <c r="U48" s="18" t="n">
        <v>457.14331782</v>
      </c>
      <c r="V48" s="20" t="n">
        <v>23.34941252</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(1335.0/B50*100)</f>
        <v/>
      </c>
      <c r="D50" s="19" t="n">
        <v>10460</v>
      </c>
      <c r="E50" s="18" t="n">
        <v>384.57585039</v>
      </c>
      <c r="F50" s="20" t="n">
        <v>5.57191745</v>
      </c>
      <c r="G50" s="18" t="n">
        <v>399.78602196</v>
      </c>
      <c r="H50" s="20" t="n">
        <v>3.66020201</v>
      </c>
      <c r="I50" s="18" t="n">
        <v>398.75954235</v>
      </c>
      <c r="J50" s="20" t="n">
        <v>2.42041771</v>
      </c>
      <c r="K50" s="18" t="n">
        <v>395.11349273</v>
      </c>
      <c r="L50" s="20" t="n">
        <v>4.51904404</v>
      </c>
      <c r="M50" s="18" t="n">
        <v>309.38214635</v>
      </c>
      <c r="N50" s="20" t="n">
        <v>11.65830352</v>
      </c>
      <c r="O50" s="18" t="s">
        <v>182</v>
      </c>
      <c r="P50" s="20" t="s">
        <v>182</v>
      </c>
      <c r="Q50" s="18" t="s">
        <v>182</v>
      </c>
      <c r="R50" s="20" t="s">
        <v>182</v>
      </c>
      <c r="S50" s="18" t="s">
        <v>182</v>
      </c>
      <c r="T50" s="20" t="s">
        <v>182</v>
      </c>
      <c r="U50" s="18" t="n">
        <v>372.9175225</v>
      </c>
      <c r="V50" s="20" t="n">
        <v>8.05682199</v>
      </c>
    </row>
    <row r="51" spans="1:22">
      <c r="A51" s="15" t="s">
        <v>226</v>
      </c>
      <c r="B51" s="17" t="n">
        <v>6866</v>
      </c>
      <c r="C51" s="18">
        <f>(116.0/B51*100)</f>
        <v/>
      </c>
      <c r="D51" s="19" t="n">
        <v>6750</v>
      </c>
      <c r="E51" s="18" t="n">
        <v>408.5733178</v>
      </c>
      <c r="F51" s="20" t="n">
        <v>4.38304236</v>
      </c>
      <c r="G51" s="18" t="n">
        <v>408.08894884</v>
      </c>
      <c r="H51" s="20" t="n">
        <v>3.88103071</v>
      </c>
      <c r="I51" s="18" t="n">
        <v>403.23307794</v>
      </c>
      <c r="J51" s="20" t="n">
        <v>3.07534156</v>
      </c>
      <c r="K51" s="18" t="n">
        <v>411.92494351</v>
      </c>
      <c r="L51" s="20" t="n">
        <v>5.16268567</v>
      </c>
      <c r="M51" s="18" t="n">
        <v>338.45012167</v>
      </c>
      <c r="N51" s="20" t="n">
        <v>17.18682088</v>
      </c>
      <c r="O51" s="18" t="s">
        <v>182</v>
      </c>
      <c r="P51" s="20" t="s">
        <v>182</v>
      </c>
      <c r="Q51" s="18" t="n">
        <v>380.5422133</v>
      </c>
      <c r="R51" s="20" t="n">
        <v>4.31283207</v>
      </c>
      <c r="S51" s="18" t="s">
        <v>182</v>
      </c>
      <c r="T51" s="20" t="s">
        <v>182</v>
      </c>
      <c r="U51" s="18" t="n">
        <v>383.30360643</v>
      </c>
      <c r="V51" s="20" t="n">
        <v>4.85336304</v>
      </c>
    </row>
    <row r="52" spans="1:22">
      <c r="A52" s="15" t="s">
        <v>227</v>
      </c>
      <c r="B52" s="17" t="n">
        <v>5809</v>
      </c>
      <c r="C52" s="18">
        <f>(135.0/B52*100)</f>
        <v/>
      </c>
      <c r="D52" s="19" t="n">
        <v>5674</v>
      </c>
      <c r="E52" s="18" t="n">
        <v>457.16528838</v>
      </c>
      <c r="F52" s="20" t="n">
        <v>4.95423268</v>
      </c>
      <c r="G52" s="18" t="n">
        <v>474.76184569</v>
      </c>
      <c r="H52" s="20" t="n">
        <v>3.36275016</v>
      </c>
      <c r="I52" s="18" t="n">
        <v>468.22622974</v>
      </c>
      <c r="J52" s="20" t="n">
        <v>3.5114829</v>
      </c>
      <c r="K52" s="18" t="n">
        <v>473.04199497</v>
      </c>
      <c r="L52" s="20" t="n">
        <v>4.61875541</v>
      </c>
      <c r="M52" s="18" t="n">
        <v>376.4202098</v>
      </c>
      <c r="N52" s="20" t="n">
        <v>22.91895151</v>
      </c>
      <c r="O52" s="18" t="s">
        <v>182</v>
      </c>
      <c r="P52" s="20" t="s">
        <v>182</v>
      </c>
      <c r="Q52" s="18" t="s">
        <v>182</v>
      </c>
      <c r="R52" s="20" t="s">
        <v>182</v>
      </c>
      <c r="S52" s="18" t="s">
        <v>182</v>
      </c>
      <c r="T52" s="20" t="s">
        <v>182</v>
      </c>
      <c r="U52" s="18" t="n">
        <v>388.19196728</v>
      </c>
      <c r="V52" s="20" t="n">
        <v>6.27931102</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(577.0/B54*100)</f>
        <v/>
      </c>
      <c r="D54" s="19" t="n">
        <v>4163</v>
      </c>
      <c r="E54" s="18" t="n">
        <v>316.451488</v>
      </c>
      <c r="F54" s="20" t="n">
        <v>6.12972512</v>
      </c>
      <c r="G54" s="18" t="n">
        <v>344.14079958</v>
      </c>
      <c r="H54" s="20" t="n">
        <v>5.80085928</v>
      </c>
      <c r="I54" s="18" t="n">
        <v>342.64276493</v>
      </c>
      <c r="J54" s="20" t="n">
        <v>3.99072114</v>
      </c>
      <c r="K54" s="18" t="n">
        <v>342.3492042</v>
      </c>
      <c r="L54" s="20" t="n">
        <v>3.76425062</v>
      </c>
      <c r="M54" s="18" t="n">
        <v>287.6604697</v>
      </c>
      <c r="N54" s="20" t="n">
        <v>9.120625710000001</v>
      </c>
      <c r="O54" s="18" t="s">
        <v>182</v>
      </c>
      <c r="P54" s="20" t="s">
        <v>182</v>
      </c>
      <c r="Q54" s="18" t="s">
        <v>182</v>
      </c>
      <c r="R54" s="20" t="s">
        <v>182</v>
      </c>
      <c r="S54" s="18" t="s">
        <v>182</v>
      </c>
      <c r="T54" s="20" t="s">
        <v>182</v>
      </c>
      <c r="U54" s="18" t="n">
        <v>298.13770192</v>
      </c>
      <c r="V54" s="20" t="n">
        <v>4.82359829</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546.5111664999999</v>
      </c>
      <c r="F56" s="20" t="n">
        <v>6.45129323</v>
      </c>
      <c r="G56" s="18" t="n">
        <v>563.88662405</v>
      </c>
      <c r="H56" s="20" t="n">
        <v>3.62662544</v>
      </c>
      <c r="I56" s="18" t="n">
        <v>545.618186</v>
      </c>
      <c r="J56" s="20" t="n">
        <v>3.16487271</v>
      </c>
      <c r="K56" s="18" t="n">
        <v>526.28474348</v>
      </c>
      <c r="L56" s="20" t="n">
        <v>5.32048589</v>
      </c>
      <c r="M56" s="18" t="n">
        <v>469.66514609</v>
      </c>
      <c r="N56" s="20" t="n">
        <v>16.61451933</v>
      </c>
      <c r="O56" s="18" t="s">
        <v>182</v>
      </c>
      <c r="P56" s="20" t="s">
        <v>182</v>
      </c>
      <c r="Q56" s="18" t="s">
        <v>182</v>
      </c>
      <c r="R56" s="20" t="s">
        <v>182</v>
      </c>
      <c r="S56" s="18" t="s">
        <v>182</v>
      </c>
      <c r="T56" s="20" t="s">
        <v>182</v>
      </c>
      <c r="U56" s="18" t="n">
        <v>468.27211987</v>
      </c>
      <c r="V56" s="20" t="n">
        <v>17.62853217</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(292.0/B61*100)</f>
        <v/>
      </c>
      <c r="D61" s="19" t="n">
        <v>6233</v>
      </c>
      <c r="E61" s="18" t="n">
        <v>482.06111603</v>
      </c>
      <c r="F61" s="20" t="n">
        <v>3.67505852</v>
      </c>
      <c r="G61" s="18" t="n">
        <v>484.71384099</v>
      </c>
      <c r="H61" s="20" t="n">
        <v>3.77680174</v>
      </c>
      <c r="I61" s="18" t="n">
        <v>483.68318943</v>
      </c>
      <c r="J61" s="20" t="n">
        <v>2.69616352</v>
      </c>
      <c r="K61" s="18" t="n">
        <v>482.70523504</v>
      </c>
      <c r="L61" s="20" t="n">
        <v>4.53222707</v>
      </c>
      <c r="M61" s="18" t="n">
        <v>412.79041495</v>
      </c>
      <c r="N61" s="20" t="n">
        <v>15.55189954</v>
      </c>
      <c r="O61" s="18" t="s">
        <v>182</v>
      </c>
      <c r="P61" s="20" t="s">
        <v>182</v>
      </c>
      <c r="Q61" s="18" t="s">
        <v>182</v>
      </c>
      <c r="R61" s="20" t="s">
        <v>182</v>
      </c>
      <c r="S61" s="18" t="s">
        <v>182</v>
      </c>
      <c r="T61" s="20" t="s">
        <v>182</v>
      </c>
      <c r="U61" s="18" t="n">
        <v>416.36937267</v>
      </c>
      <c r="V61" s="20" t="n">
        <v>7.92129478</v>
      </c>
    </row>
    <row r="62" spans="1:22">
      <c r="A62" s="15" t="s">
        <v>237</v>
      </c>
      <c r="B62" s="17" t="n">
        <v>4476</v>
      </c>
      <c r="C62" s="18">
        <f>(5.0/B62*100)</f>
        <v/>
      </c>
      <c r="D62" s="19" t="n">
        <v>4471</v>
      </c>
      <c r="E62" s="18" t="n">
        <v>533.70383209</v>
      </c>
      <c r="F62" s="20" t="n">
        <v>6.10785462</v>
      </c>
      <c r="G62" s="18" t="n">
        <v>555.61409937</v>
      </c>
      <c r="H62" s="20" t="n">
        <v>2.65884037</v>
      </c>
      <c r="I62" s="18" t="n">
        <v>542.0612538</v>
      </c>
      <c r="J62" s="20" t="n">
        <v>1.81350845</v>
      </c>
      <c r="K62" s="18" t="n">
        <v>528.60384032</v>
      </c>
      <c r="L62" s="20" t="n">
        <v>5.43562272</v>
      </c>
      <c r="M62" s="18" t="n">
        <v>492.5715519</v>
      </c>
      <c r="N62" s="20" t="n">
        <v>17.55575261</v>
      </c>
      <c r="O62" s="18" t="s">
        <v>182</v>
      </c>
      <c r="P62" s="20" t="s">
        <v>182</v>
      </c>
      <c r="Q62" s="18" t="s">
        <v>182</v>
      </c>
      <c r="R62" s="20" t="s">
        <v>182</v>
      </c>
      <c r="S62" s="18" t="s">
        <v>182</v>
      </c>
      <c r="T62" s="20" t="s">
        <v>182</v>
      </c>
      <c r="U62" s="18" t="n">
        <v>493.54927956</v>
      </c>
      <c r="V62" s="20" t="n">
        <v>27.09844206</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(1072.0/B67*100)</f>
        <v/>
      </c>
      <c r="D67" s="19" t="n">
        <v>5899</v>
      </c>
      <c r="E67" s="18" t="n">
        <v>381.35134208</v>
      </c>
      <c r="F67" s="20" t="n">
        <v>5.77819512</v>
      </c>
      <c r="G67" s="18" t="n">
        <v>404.3173916</v>
      </c>
      <c r="H67" s="20" t="n">
        <v>3.18863546</v>
      </c>
      <c r="I67" s="18" t="n">
        <v>403.09401302</v>
      </c>
      <c r="J67" s="20" t="n">
        <v>3.20894056</v>
      </c>
      <c r="K67" s="18" t="n">
        <v>399.40980912</v>
      </c>
      <c r="L67" s="20" t="n">
        <v>6.24764325</v>
      </c>
      <c r="M67" s="18" t="n">
        <v>303.84785217</v>
      </c>
      <c r="N67" s="20" t="n">
        <v>8.663461910000001</v>
      </c>
      <c r="O67" s="18" t="s">
        <v>182</v>
      </c>
      <c r="P67" s="20" t="s">
        <v>182</v>
      </c>
      <c r="Q67" s="18" t="s">
        <v>182</v>
      </c>
      <c r="R67" s="20" t="s">
        <v>182</v>
      </c>
      <c r="S67" s="18" t="s">
        <v>182</v>
      </c>
      <c r="T67" s="20" t="s">
        <v>182</v>
      </c>
      <c r="U67" s="18" t="n">
        <v>338.86449629</v>
      </c>
      <c r="V67" s="20" t="n">
        <v>6.93192327</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494.50829135</v>
      </c>
      <c r="F70" s="20" t="n">
        <v>6.83967183</v>
      </c>
      <c r="G70" s="18" t="n">
        <v>505.30661758</v>
      </c>
      <c r="H70" s="20" t="n">
        <v>3.68540535</v>
      </c>
      <c r="I70" s="18" t="n">
        <v>496.81048129</v>
      </c>
      <c r="J70" s="20" t="n">
        <v>3.29403236</v>
      </c>
      <c r="K70" s="18" t="n">
        <v>498.99011515</v>
      </c>
      <c r="L70" s="20" t="n">
        <v>4.88304682</v>
      </c>
      <c r="M70" s="18" t="n">
        <v>454.95534387</v>
      </c>
      <c r="N70" s="20" t="n">
        <v>16.73197951</v>
      </c>
      <c r="O70" s="18" t="s">
        <v>182</v>
      </c>
      <c r="P70" s="20" t="s">
        <v>182</v>
      </c>
      <c r="Q70" s="18" t="s">
        <v>182</v>
      </c>
      <c r="R70" s="20" t="s">
        <v>182</v>
      </c>
      <c r="S70" s="18" t="s">
        <v>182</v>
      </c>
      <c r="T70" s="20" t="s">
        <v>182</v>
      </c>
      <c r="U70" s="18" t="n">
        <v>446.08889587</v>
      </c>
      <c r="V70" s="20" t="n">
        <v>8.343030560000001</v>
      </c>
    </row>
    <row r="71" spans="1:22">
      <c r="A71" s="15" t="s">
        <v>246</v>
      </c>
      <c r="B71" s="17" t="n">
        <v>6115</v>
      </c>
      <c r="C71" s="18">
        <f>(132.0/B71*100)</f>
        <v/>
      </c>
      <c r="D71" s="19" t="n">
        <v>5983</v>
      </c>
      <c r="E71" s="18" t="n">
        <v>575.82407374</v>
      </c>
      <c r="F71" s="20" t="n">
        <v>4.10065257</v>
      </c>
      <c r="G71" s="18" t="n">
        <v>580.9487538</v>
      </c>
      <c r="H71" s="20" t="n">
        <v>2.8500907</v>
      </c>
      <c r="I71" s="18" t="n">
        <v>557.12575371</v>
      </c>
      <c r="J71" s="20" t="n">
        <v>2.12222791</v>
      </c>
      <c r="K71" s="18" t="n">
        <v>555.76036297</v>
      </c>
      <c r="L71" s="20" t="n">
        <v>6.42550794</v>
      </c>
      <c r="M71" s="18" t="n">
        <v>478.19921099</v>
      </c>
      <c r="N71" s="20" t="n">
        <v>17.49214051</v>
      </c>
      <c r="O71" s="18" t="s">
        <v>182</v>
      </c>
      <c r="P71" s="20" t="s">
        <v>182</v>
      </c>
      <c r="Q71" s="18" t="s">
        <v>182</v>
      </c>
      <c r="R71" s="20" t="s">
        <v>182</v>
      </c>
      <c r="S71" s="18" t="s">
        <v>182</v>
      </c>
      <c r="T71" s="20" t="s">
        <v>182</v>
      </c>
      <c r="U71" s="18" t="n">
        <v>532.78641012</v>
      </c>
      <c r="V71" s="20" t="n">
        <v>11.24174477</v>
      </c>
    </row>
    <row r="72" spans="1:22">
      <c r="A72" s="15" t="s">
        <v>247</v>
      </c>
      <c r="B72" s="17" t="n">
        <v>7708</v>
      </c>
      <c r="C72" s="18">
        <f>(9.0/B72*100)</f>
        <v/>
      </c>
      <c r="D72" s="19" t="n">
        <v>7699</v>
      </c>
      <c r="E72" s="18" t="n">
        <v>533.84483773</v>
      </c>
      <c r="F72" s="20" t="n">
        <v>7.84604375</v>
      </c>
      <c r="G72" s="18" t="n">
        <v>559.77862206</v>
      </c>
      <c r="H72" s="20" t="n">
        <v>3.77706059</v>
      </c>
      <c r="I72" s="18" t="n">
        <v>536.87220045</v>
      </c>
      <c r="J72" s="20" t="n">
        <v>3.17539448</v>
      </c>
      <c r="K72" s="18" t="n">
        <v>544.35456748</v>
      </c>
      <c r="L72" s="20" t="n">
        <v>5.3903084</v>
      </c>
      <c r="M72" s="18" t="n">
        <v>397.26229727</v>
      </c>
      <c r="N72" s="20" t="n">
        <v>19.0006931</v>
      </c>
      <c r="O72" s="18" t="s">
        <v>182</v>
      </c>
      <c r="P72" s="20" t="s">
        <v>182</v>
      </c>
      <c r="Q72" s="18" t="s">
        <v>182</v>
      </c>
      <c r="R72" s="20" t="s">
        <v>182</v>
      </c>
      <c r="S72" s="18" t="s">
        <v>182</v>
      </c>
      <c r="T72" s="20" t="s">
        <v>182</v>
      </c>
      <c r="U72" s="18" t="n">
        <v>487.87067667</v>
      </c>
      <c r="V72" s="20" t="n">
        <v>23.32261573</v>
      </c>
    </row>
    <row r="73" spans="1:22">
      <c r="A73" s="15" t="s">
        <v>248</v>
      </c>
      <c r="B73" s="17" t="n">
        <v>8249</v>
      </c>
      <c r="C73" s="18">
        <f>(279.0/B73*100)</f>
        <v/>
      </c>
      <c r="D73" s="19" t="n">
        <v>7970</v>
      </c>
      <c r="E73" s="18" t="n">
        <v>415.86978204</v>
      </c>
      <c r="F73" s="20" t="n">
        <v>7.91468614</v>
      </c>
      <c r="G73" s="18" t="n">
        <v>425.12945869</v>
      </c>
      <c r="H73" s="20" t="n">
        <v>4.91692091</v>
      </c>
      <c r="I73" s="18" t="n">
        <v>416.2934444</v>
      </c>
      <c r="J73" s="20" t="n">
        <v>3.05439864</v>
      </c>
      <c r="K73" s="18" t="n">
        <v>419.60854721</v>
      </c>
      <c r="L73" s="20" t="n">
        <v>6.03674896</v>
      </c>
      <c r="M73" s="18" t="n">
        <v>373.56292305</v>
      </c>
      <c r="N73" s="20" t="n">
        <v>8.33863586</v>
      </c>
      <c r="O73" s="18" t="s">
        <v>182</v>
      </c>
      <c r="P73" s="20" t="s">
        <v>182</v>
      </c>
      <c r="Q73" s="18" t="s">
        <v>182</v>
      </c>
      <c r="R73" s="20" t="s">
        <v>182</v>
      </c>
      <c r="S73" s="18" t="s">
        <v>182</v>
      </c>
      <c r="T73" s="20" t="s">
        <v>182</v>
      </c>
      <c r="U73" s="18" t="n">
        <v>371.39943036</v>
      </c>
      <c r="V73" s="20" t="n">
        <v>12.47230178</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(368.0/B77*100)</f>
        <v/>
      </c>
      <c r="D77" s="19" t="n">
        <v>5694</v>
      </c>
      <c r="E77" s="18" t="n">
        <v>417.38402477</v>
      </c>
      <c r="F77" s="20" t="n">
        <v>5.69657253</v>
      </c>
      <c r="G77" s="18" t="n">
        <v>441.24667042</v>
      </c>
      <c r="H77" s="20" t="n">
        <v>4.64951404</v>
      </c>
      <c r="I77" s="18" t="n">
        <v>436.06005151</v>
      </c>
      <c r="J77" s="20" t="n">
        <v>3.57413475</v>
      </c>
      <c r="K77" s="18" t="n">
        <v>431.99127138</v>
      </c>
      <c r="L77" s="20" t="n">
        <v>5.92492539</v>
      </c>
      <c r="M77" s="18" t="n">
        <v>351.09429102</v>
      </c>
      <c r="N77" s="20" t="n">
        <v>14.79109672</v>
      </c>
      <c r="O77" s="18" t="s">
        <v>182</v>
      </c>
      <c r="P77" s="20" t="s">
        <v>182</v>
      </c>
      <c r="Q77" s="18" t="s">
        <v>182</v>
      </c>
      <c r="R77" s="20" t="s">
        <v>182</v>
      </c>
      <c r="S77" s="18" t="s">
        <v>182</v>
      </c>
      <c r="T77" s="20" t="s">
        <v>182</v>
      </c>
      <c r="U77" s="18" t="n">
        <v>372.97095811</v>
      </c>
      <c r="V77" s="20" t="n">
        <v>3.81098777</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163</v>
      </c>
    </row>
    <row r="2" spans="1:22">
      <c r="A2" s="5" t="s">
        <v>373</v>
      </c>
    </row>
    <row customHeight="1" ht="30" r="4" spans="1:22">
      <c r="A4" s="6" t="n"/>
      <c r="B4" s="7" t="s">
        <v>165</v>
      </c>
      <c r="C4" s="7" t="s">
        <v>166</v>
      </c>
      <c r="D4" s="8" t="s">
        <v>165</v>
      </c>
      <c r="E4" s="9" t="s">
        <v>350</v>
      </c>
      <c r="F4" s="10" t="n"/>
      <c r="G4" s="9" t="s">
        <v>351</v>
      </c>
      <c r="H4" s="10" t="n"/>
      <c r="I4" s="9" t="s">
        <v>352</v>
      </c>
      <c r="J4" s="10" t="n"/>
      <c r="K4" s="9" t="s">
        <v>353</v>
      </c>
      <c r="L4" s="10" t="n"/>
      <c r="M4" s="9" t="s">
        <v>170</v>
      </c>
      <c r="N4" s="10" t="n"/>
      <c r="O4" s="9" t="s">
        <v>171</v>
      </c>
      <c r="P4" s="10" t="n"/>
      <c r="Q4" s="9" t="s">
        <v>172</v>
      </c>
      <c r="R4" s="10" t="n"/>
      <c r="S4" s="9" t="s">
        <v>173</v>
      </c>
      <c r="T4" s="10" t="n"/>
      <c r="U4" s="9" t="s">
        <v>174</v>
      </c>
      <c r="V4" s="10" t="n"/>
    </row>
    <row r="5" spans="1:22">
      <c r="A5" s="11" t="s"/>
      <c r="B5" s="12" t="s">
        <v>175</v>
      </c>
      <c r="C5" s="12" t="s">
        <v>176</v>
      </c>
      <c r="D5" s="11" t="s">
        <v>177</v>
      </c>
      <c r="E5" s="12" t="s">
        <v>178</v>
      </c>
      <c r="F5" s="11" t="s">
        <v>179</v>
      </c>
      <c r="G5" s="12" t="s">
        <v>178</v>
      </c>
      <c r="H5" s="11" t="s">
        <v>179</v>
      </c>
      <c r="I5" s="12" t="s">
        <v>178</v>
      </c>
      <c r="J5" s="11" t="s">
        <v>179</v>
      </c>
      <c r="K5" s="12" t="s">
        <v>178</v>
      </c>
      <c r="L5" s="11" t="s">
        <v>179</v>
      </c>
      <c r="M5" s="12" t="s">
        <v>178</v>
      </c>
      <c r="N5" s="11" t="s">
        <v>179</v>
      </c>
      <c r="O5" s="12" t="s">
        <v>178</v>
      </c>
      <c r="P5" s="11" t="s">
        <v>179</v>
      </c>
      <c r="Q5" s="12" t="s">
        <v>178</v>
      </c>
      <c r="R5" s="11" t="s">
        <v>179</v>
      </c>
      <c r="S5" s="12" t="s">
        <v>178</v>
      </c>
      <c r="T5" s="11" t="s">
        <v>179</v>
      </c>
      <c r="U5" s="12" t="s">
        <v>178</v>
      </c>
      <c r="V5" s="11" t="s">
        <v>179</v>
      </c>
    </row>
    <row r="6" spans="1:22">
      <c r="A6" s="13" t="s">
        <v>180</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181</v>
      </c>
      <c r="B7" s="17" t="n">
        <v>14530</v>
      </c>
      <c r="C7" s="18">
        <f>(1793.0/B7*100)</f>
        <v/>
      </c>
      <c r="D7" s="19" t="n">
        <v>12737</v>
      </c>
      <c r="E7" s="18" t="n">
        <v>498.05450145</v>
      </c>
      <c r="F7" s="20" t="n">
        <v>4.34390982</v>
      </c>
      <c r="G7" s="18" t="n">
        <v>511.02481142</v>
      </c>
      <c r="H7" s="20" t="n">
        <v>3.05732837</v>
      </c>
      <c r="I7" s="18" t="n">
        <v>499.76101942</v>
      </c>
      <c r="J7" s="20" t="n">
        <v>2.14274137</v>
      </c>
      <c r="K7" s="18" t="n">
        <v>492.84644056</v>
      </c>
      <c r="L7" s="20" t="n">
        <v>5.02776661</v>
      </c>
      <c r="M7" s="18" t="n">
        <v>388.11866311</v>
      </c>
      <c r="N7" s="20" t="n">
        <v>15.08149247</v>
      </c>
      <c r="O7" s="18" t="s">
        <v>182</v>
      </c>
      <c r="P7" s="20" t="s">
        <v>182</v>
      </c>
      <c r="Q7" s="18" t="s">
        <v>182</v>
      </c>
      <c r="R7" s="20" t="s">
        <v>182</v>
      </c>
      <c r="S7" s="18" t="s">
        <v>182</v>
      </c>
      <c r="T7" s="20" t="s">
        <v>182</v>
      </c>
      <c r="U7" s="18" t="n">
        <v>462.74647225</v>
      </c>
      <c r="V7" s="20" t="n">
        <v>4.46411565</v>
      </c>
    </row>
    <row r="8" spans="1:22">
      <c r="A8" s="15" t="s">
        <v>183</v>
      </c>
      <c r="B8" s="17" t="n">
        <v>7007</v>
      </c>
      <c r="C8" s="18">
        <f>(306.0/B8*100)</f>
        <v/>
      </c>
      <c r="D8" s="19" t="n">
        <v>6701</v>
      </c>
      <c r="E8" s="18" t="n">
        <v>496.34826358</v>
      </c>
      <c r="F8" s="20" t="n">
        <v>3.16137275</v>
      </c>
      <c r="G8" s="18" t="n">
        <v>515.27740706</v>
      </c>
      <c r="H8" s="20" t="n">
        <v>3.29407771</v>
      </c>
      <c r="I8" s="18" t="n">
        <v>507.80899083</v>
      </c>
      <c r="J8" s="20" t="n">
        <v>4.24072353</v>
      </c>
      <c r="K8" s="18" t="n">
        <v>480.35134087</v>
      </c>
      <c r="L8" s="20" t="n">
        <v>5.65426628</v>
      </c>
      <c r="M8" s="18" t="n">
        <v>431.33135579</v>
      </c>
      <c r="N8" s="20" t="n">
        <v>28.63360248</v>
      </c>
      <c r="O8" s="18" t="s">
        <v>182</v>
      </c>
      <c r="P8" s="20" t="s">
        <v>182</v>
      </c>
      <c r="Q8" s="18" t="n">
        <v>301.63126691</v>
      </c>
      <c r="R8" s="20" t="n">
        <v>25.14921031</v>
      </c>
      <c r="S8" s="18" t="s">
        <v>182</v>
      </c>
      <c r="T8" s="20" t="s">
        <v>182</v>
      </c>
      <c r="U8" s="18" t="n">
        <v>435.64959257</v>
      </c>
      <c r="V8" s="20" t="n">
        <v>6.22060952</v>
      </c>
    </row>
    <row r="9" spans="1:22">
      <c r="A9" s="15" t="s">
        <v>184</v>
      </c>
      <c r="B9" s="17" t="n">
        <v>9651</v>
      </c>
      <c r="C9" s="18">
        <f>(709.0/B9*100)</f>
        <v/>
      </c>
      <c r="D9" s="19" t="n">
        <v>8942</v>
      </c>
      <c r="E9" s="18" t="n">
        <v>520.03985786</v>
      </c>
      <c r="F9" s="20" t="n">
        <v>3.75243605</v>
      </c>
      <c r="G9" s="18" t="n">
        <v>536.1190003299999</v>
      </c>
      <c r="H9" s="20" t="n">
        <v>2.77541458</v>
      </c>
      <c r="I9" s="18" t="n">
        <v>519.10798585</v>
      </c>
      <c r="J9" s="20" t="n">
        <v>2.84358093</v>
      </c>
      <c r="K9" s="18" t="n">
        <v>481.98919097</v>
      </c>
      <c r="L9" s="20" t="n">
        <v>4.37284836</v>
      </c>
      <c r="M9" s="18" t="n">
        <v>434.12804464</v>
      </c>
      <c r="N9" s="20" t="n">
        <v>42.04427122</v>
      </c>
      <c r="O9" s="18" t="s">
        <v>182</v>
      </c>
      <c r="P9" s="20" t="s">
        <v>182</v>
      </c>
      <c r="Q9" s="18" t="n">
        <v>357.98454354</v>
      </c>
      <c r="R9" s="20" t="n">
        <v>11.51846445</v>
      </c>
      <c r="S9" s="18" t="s">
        <v>182</v>
      </c>
      <c r="T9" s="20" t="s">
        <v>182</v>
      </c>
      <c r="U9" s="18" t="n">
        <v>440.11343281</v>
      </c>
      <c r="V9" s="20" t="n">
        <v>5.08151628</v>
      </c>
    </row>
    <row r="10" spans="1:22">
      <c r="A10" s="15" t="s">
        <v>185</v>
      </c>
      <c r="B10" s="17" t="n">
        <v>20058</v>
      </c>
      <c r="C10" s="18">
        <f>(0.0/B10*100)</f>
        <v/>
      </c>
      <c r="D10" s="19" t="n">
        <v>20058</v>
      </c>
      <c r="E10" s="18" t="s">
        <v>182</v>
      </c>
      <c r="F10" s="20" t="s">
        <v>182</v>
      </c>
      <c r="G10" s="18" t="s">
        <v>182</v>
      </c>
      <c r="H10" s="20" t="s">
        <v>182</v>
      </c>
      <c r="I10" s="18" t="s">
        <v>182</v>
      </c>
      <c r="J10" s="20" t="s">
        <v>182</v>
      </c>
      <c r="K10" s="18" t="s">
        <v>182</v>
      </c>
      <c r="L10" s="20" t="s">
        <v>182</v>
      </c>
      <c r="M10" s="18" t="s">
        <v>182</v>
      </c>
      <c r="N10" s="20" t="s">
        <v>182</v>
      </c>
      <c r="O10" s="18" t="s">
        <v>182</v>
      </c>
      <c r="P10" s="20" t="s">
        <v>182</v>
      </c>
      <c r="Q10" s="18" t="n">
        <v>515.64742803</v>
      </c>
      <c r="R10" s="20" t="n">
        <v>2.31308501</v>
      </c>
      <c r="S10" s="18" t="s">
        <v>182</v>
      </c>
      <c r="T10" s="20" t="s">
        <v>182</v>
      </c>
      <c r="U10" s="18" t="s">
        <v>182</v>
      </c>
      <c r="V10" s="20" t="s">
        <v>182</v>
      </c>
    </row>
    <row r="11" spans="1:22">
      <c r="A11" s="15" t="s">
        <v>186</v>
      </c>
      <c r="B11" s="17" t="n">
        <v>7053</v>
      </c>
      <c r="C11" s="18">
        <f>(192.0/B11*100)</f>
        <v/>
      </c>
      <c r="D11" s="19" t="n">
        <v>6861</v>
      </c>
      <c r="E11" s="18" t="n">
        <v>422.8944279</v>
      </c>
      <c r="F11" s="20" t="n">
        <v>5.15341381</v>
      </c>
      <c r="G11" s="18" t="n">
        <v>438.7883127</v>
      </c>
      <c r="H11" s="20" t="n">
        <v>3.47036749</v>
      </c>
      <c r="I11" s="18" t="n">
        <v>426.97420813</v>
      </c>
      <c r="J11" s="20" t="n">
        <v>3.34335719</v>
      </c>
      <c r="K11" s="18" t="n">
        <v>420.94011554</v>
      </c>
      <c r="L11" s="20" t="n">
        <v>5.04562947</v>
      </c>
      <c r="M11" s="18" t="n">
        <v>327.62067624</v>
      </c>
      <c r="N11" s="20" t="n">
        <v>23.85874784</v>
      </c>
      <c r="O11" s="18" t="s">
        <v>182</v>
      </c>
      <c r="P11" s="20" t="s">
        <v>182</v>
      </c>
      <c r="Q11" s="18" t="s">
        <v>182</v>
      </c>
      <c r="R11" s="20" t="s">
        <v>182</v>
      </c>
      <c r="S11" s="18" t="s">
        <v>182</v>
      </c>
      <c r="T11" s="20" t="s">
        <v>182</v>
      </c>
      <c r="U11" s="18" t="n">
        <v>392.44460493</v>
      </c>
      <c r="V11" s="20" t="n">
        <v>5.57213647</v>
      </c>
    </row>
    <row r="12" spans="1:22">
      <c r="A12" s="15" t="s">
        <v>187</v>
      </c>
      <c r="B12" s="17" t="n">
        <v>6894</v>
      </c>
      <c r="C12" s="18">
        <f>(129.0/B12*100)</f>
        <v/>
      </c>
      <c r="D12" s="19" t="n">
        <v>6765</v>
      </c>
      <c r="E12" s="18" t="n">
        <v>494.5273223</v>
      </c>
      <c r="F12" s="20" t="n">
        <v>4.24674008</v>
      </c>
      <c r="G12" s="18" t="n">
        <v>510.00311039</v>
      </c>
      <c r="H12" s="20" t="n">
        <v>2.66451101</v>
      </c>
      <c r="I12" s="18" t="n">
        <v>500.03090213</v>
      </c>
      <c r="J12" s="20" t="n">
        <v>2.7328433</v>
      </c>
      <c r="K12" s="18" t="n">
        <v>489.20155589</v>
      </c>
      <c r="L12" s="20" t="n">
        <v>5.67143718</v>
      </c>
      <c r="M12" s="18" t="n">
        <v>428.30653466</v>
      </c>
      <c r="N12" s="20" t="n">
        <v>25.45177241</v>
      </c>
      <c r="O12" s="18" t="s">
        <v>182</v>
      </c>
      <c r="P12" s="20" t="s">
        <v>182</v>
      </c>
      <c r="Q12" s="18" t="n">
        <v>340.98506961</v>
      </c>
      <c r="R12" s="20" t="n">
        <v>12.52444664</v>
      </c>
      <c r="S12" s="18" t="s">
        <v>182</v>
      </c>
      <c r="T12" s="20" t="s">
        <v>182</v>
      </c>
      <c r="U12" s="18" t="n">
        <v>424.82683179</v>
      </c>
      <c r="V12" s="20" t="n">
        <v>5.71918047</v>
      </c>
    </row>
    <row r="13" spans="1:22">
      <c r="A13" s="15" t="s">
        <v>188</v>
      </c>
      <c r="B13" s="17" t="n">
        <v>7161</v>
      </c>
      <c r="C13" s="18">
        <f>(382.0/B13*100)</f>
        <v/>
      </c>
      <c r="D13" s="19" t="n">
        <v>6779</v>
      </c>
      <c r="E13" s="18" t="n">
        <v>516.75653504</v>
      </c>
      <c r="F13" s="20" t="n">
        <v>4.54342693</v>
      </c>
      <c r="G13" s="18" t="n">
        <v>532.45655738</v>
      </c>
      <c r="H13" s="20" t="n">
        <v>3.01399357</v>
      </c>
      <c r="I13" s="18" t="n">
        <v>519.18584217</v>
      </c>
      <c r="J13" s="20" t="n">
        <v>2.55263858</v>
      </c>
      <c r="K13" s="18" t="n">
        <v>510.87717461</v>
      </c>
      <c r="L13" s="20" t="n">
        <v>4.10630128</v>
      </c>
      <c r="M13" s="18" t="n">
        <v>403.46505939</v>
      </c>
      <c r="N13" s="20" t="n">
        <v>16.7949963</v>
      </c>
      <c r="O13" s="18" t="s">
        <v>182</v>
      </c>
      <c r="P13" s="20" t="s">
        <v>182</v>
      </c>
      <c r="Q13" s="18" t="n">
        <v>447.51533769</v>
      </c>
      <c r="R13" s="20" t="n">
        <v>5.97365007</v>
      </c>
      <c r="S13" s="18" t="s">
        <v>182</v>
      </c>
      <c r="T13" s="20" t="s">
        <v>182</v>
      </c>
      <c r="U13" s="18" t="n">
        <v>443.58529686</v>
      </c>
      <c r="V13" s="20" t="n">
        <v>5.40561041</v>
      </c>
    </row>
    <row r="14" spans="1:22">
      <c r="A14" s="15" t="s">
        <v>189</v>
      </c>
      <c r="B14" s="17" t="n">
        <v>5587</v>
      </c>
      <c r="C14" s="18">
        <f>(214.0/B14*100)</f>
        <v/>
      </c>
      <c r="D14" s="19" t="n">
        <v>5373</v>
      </c>
      <c r="E14" s="18" t="n">
        <v>525.0079537399999</v>
      </c>
      <c r="F14" s="20" t="n">
        <v>4.15433339</v>
      </c>
      <c r="G14" s="18" t="n">
        <v>533.23310785</v>
      </c>
      <c r="H14" s="20" t="n">
        <v>3.08276697</v>
      </c>
      <c r="I14" s="18" t="n">
        <v>517.56021548</v>
      </c>
      <c r="J14" s="20" t="n">
        <v>2.48193588</v>
      </c>
      <c r="K14" s="18" t="n">
        <v>492.63172809</v>
      </c>
      <c r="L14" s="20" t="n">
        <v>4.31516292</v>
      </c>
      <c r="M14" s="18" t="n">
        <v>422.7798821</v>
      </c>
      <c r="N14" s="20" t="n">
        <v>14.90176457</v>
      </c>
      <c r="O14" s="18" t="s">
        <v>182</v>
      </c>
      <c r="P14" s="20" t="s">
        <v>182</v>
      </c>
      <c r="Q14" s="18" t="s">
        <v>182</v>
      </c>
      <c r="R14" s="20" t="s">
        <v>182</v>
      </c>
      <c r="S14" s="18" t="s">
        <v>182</v>
      </c>
      <c r="T14" s="20" t="s">
        <v>182</v>
      </c>
      <c r="U14" s="18" t="n">
        <v>475.85323048</v>
      </c>
      <c r="V14" s="20" t="n">
        <v>8.800378200000001</v>
      </c>
    </row>
    <row r="15" spans="1:22">
      <c r="A15" s="15" t="s">
        <v>190</v>
      </c>
      <c r="B15" s="17" t="n">
        <v>5882</v>
      </c>
      <c r="C15" s="18">
        <f>(215.0/B15*100)</f>
        <v/>
      </c>
      <c r="D15" s="19" t="n">
        <v>5667</v>
      </c>
      <c r="E15" s="18" t="n">
        <v>502.77942611</v>
      </c>
      <c r="F15" s="20" t="n">
        <v>5.0827201</v>
      </c>
      <c r="G15" s="18" t="n">
        <v>526.8224027</v>
      </c>
      <c r="H15" s="20" t="n">
        <v>2.60202666</v>
      </c>
      <c r="I15" s="18" t="n">
        <v>516.95891359</v>
      </c>
      <c r="J15" s="20" t="n">
        <v>2.58900696</v>
      </c>
      <c r="K15" s="18" t="n">
        <v>501.5064765</v>
      </c>
      <c r="L15" s="20" t="n">
        <v>4.86276413</v>
      </c>
      <c r="M15" s="18" t="n">
        <v>390.64671061</v>
      </c>
      <c r="N15" s="20" t="n">
        <v>25.21597104</v>
      </c>
      <c r="O15" s="18" t="s">
        <v>182</v>
      </c>
      <c r="P15" s="20" t="s">
        <v>182</v>
      </c>
      <c r="Q15" s="18" t="n">
        <v>368.85220715</v>
      </c>
      <c r="R15" s="20" t="n">
        <v>14.5875493</v>
      </c>
      <c r="S15" s="18" t="s">
        <v>182</v>
      </c>
      <c r="T15" s="20" t="s">
        <v>182</v>
      </c>
      <c r="U15" s="18" t="n">
        <v>461.17587046</v>
      </c>
      <c r="V15" s="20" t="n">
        <v>6.78599463</v>
      </c>
    </row>
    <row r="16" spans="1:22">
      <c r="A16" s="15" t="s">
        <v>191</v>
      </c>
      <c r="B16" s="17" t="n">
        <v>6108</v>
      </c>
      <c r="C16" s="18">
        <f>(283.0/B16*100)</f>
        <v/>
      </c>
      <c r="D16" s="19" t="n">
        <v>5825</v>
      </c>
      <c r="E16" s="18" t="n">
        <v>500.44941393</v>
      </c>
      <c r="F16" s="20" t="n">
        <v>5.10699678</v>
      </c>
      <c r="G16" s="18" t="n">
        <v>526.33550095</v>
      </c>
      <c r="H16" s="20" t="n">
        <v>3.55552171</v>
      </c>
      <c r="I16" s="18" t="n">
        <v>505.47002623</v>
      </c>
      <c r="J16" s="20" t="n">
        <v>2.36673175</v>
      </c>
      <c r="K16" s="18" t="n">
        <v>477.6011412</v>
      </c>
      <c r="L16" s="20" t="n">
        <v>4.22251516</v>
      </c>
      <c r="M16" s="18" t="n">
        <v>357.17090442</v>
      </c>
      <c r="N16" s="20" t="n">
        <v>17.03892866</v>
      </c>
      <c r="O16" s="18" t="s">
        <v>182</v>
      </c>
      <c r="P16" s="20" t="s">
        <v>182</v>
      </c>
      <c r="Q16" s="18" t="s">
        <v>182</v>
      </c>
      <c r="R16" s="20" t="s">
        <v>182</v>
      </c>
      <c r="S16" s="18" t="s">
        <v>182</v>
      </c>
      <c r="T16" s="20" t="s">
        <v>182</v>
      </c>
      <c r="U16" s="18" t="n">
        <v>413.88331956</v>
      </c>
      <c r="V16" s="20" t="n">
        <v>6.28340491</v>
      </c>
    </row>
    <row r="17" spans="1:22">
      <c r="A17" s="15" t="s">
        <v>192</v>
      </c>
      <c r="B17" s="17" t="n">
        <v>6504</v>
      </c>
      <c r="C17" s="18">
        <f>(868.0/B17*100)</f>
        <v/>
      </c>
      <c r="D17" s="19" t="n">
        <v>5636</v>
      </c>
      <c r="E17" s="18" t="n">
        <v>512.9884060099999</v>
      </c>
      <c r="F17" s="20" t="n">
        <v>3.45238524</v>
      </c>
      <c r="G17" s="18" t="n">
        <v>528.2768488</v>
      </c>
      <c r="H17" s="20" t="n">
        <v>3.48164424</v>
      </c>
      <c r="I17" s="18" t="n">
        <v>513.54239746</v>
      </c>
      <c r="J17" s="20" t="n">
        <v>4.2343488</v>
      </c>
      <c r="K17" s="18" t="n">
        <v>501.58015355</v>
      </c>
      <c r="L17" s="20" t="n">
        <v>5.43497232</v>
      </c>
      <c r="M17" s="18" t="s">
        <v>182</v>
      </c>
      <c r="N17" s="20" t="s">
        <v>182</v>
      </c>
      <c r="O17" s="18" t="s">
        <v>182</v>
      </c>
      <c r="P17" s="20" t="s">
        <v>182</v>
      </c>
      <c r="Q17" s="18" t="n">
        <v>362.96139732</v>
      </c>
      <c r="R17" s="20" t="n">
        <v>12.64520278</v>
      </c>
      <c r="S17" s="18" t="s">
        <v>182</v>
      </c>
      <c r="T17" s="20" t="s">
        <v>182</v>
      </c>
      <c r="U17" s="18" t="n">
        <v>452.14622339</v>
      </c>
      <c r="V17" s="20" t="n">
        <v>6.98777461</v>
      </c>
    </row>
    <row r="18" spans="1:22">
      <c r="A18" s="15" t="s">
        <v>193</v>
      </c>
      <c r="B18" s="17" t="n">
        <v>5532</v>
      </c>
      <c r="C18" s="18">
        <f>(44.0/B18*100)</f>
        <v/>
      </c>
      <c r="D18" s="19" t="n">
        <v>5488</v>
      </c>
      <c r="E18" s="18" t="n">
        <v>440.64135938</v>
      </c>
      <c r="F18" s="20" t="n">
        <v>6.34061067</v>
      </c>
      <c r="G18" s="18" t="n">
        <v>470.97348207</v>
      </c>
      <c r="H18" s="20" t="n">
        <v>4.30286555</v>
      </c>
      <c r="I18" s="18" t="n">
        <v>463.1924578</v>
      </c>
      <c r="J18" s="20" t="n">
        <v>3.72169996</v>
      </c>
      <c r="K18" s="18" t="n">
        <v>443.12118066</v>
      </c>
      <c r="L18" s="20" t="n">
        <v>5.84622786</v>
      </c>
      <c r="M18" s="18" t="n">
        <v>358.73236946</v>
      </c>
      <c r="N18" s="20" t="n">
        <v>16.39771243</v>
      </c>
      <c r="O18" s="18" t="s">
        <v>182</v>
      </c>
      <c r="P18" s="20" t="s">
        <v>182</v>
      </c>
      <c r="Q18" s="18" t="s">
        <v>182</v>
      </c>
      <c r="R18" s="20" t="s">
        <v>182</v>
      </c>
      <c r="S18" s="18" t="s">
        <v>182</v>
      </c>
      <c r="T18" s="20" t="s">
        <v>182</v>
      </c>
      <c r="U18" s="18" t="n">
        <v>404.36624251</v>
      </c>
      <c r="V18" s="20" t="n">
        <v>7.11642793</v>
      </c>
    </row>
    <row r="19" spans="1:22">
      <c r="A19" s="15" t="s">
        <v>194</v>
      </c>
      <c r="B19" s="17" t="n">
        <v>5658</v>
      </c>
      <c r="C19" s="18">
        <f>(345.0/B19*100)</f>
        <v/>
      </c>
      <c r="D19" s="19" t="n">
        <v>5313</v>
      </c>
      <c r="E19" s="18" t="n">
        <v>491.5726219</v>
      </c>
      <c r="F19" s="20" t="n">
        <v>4.77604663</v>
      </c>
      <c r="G19" s="18" t="n">
        <v>500.20883611</v>
      </c>
      <c r="H19" s="20" t="n">
        <v>3.5321045</v>
      </c>
      <c r="I19" s="18" t="n">
        <v>480.93013312</v>
      </c>
      <c r="J19" s="20" t="n">
        <v>3.13267027</v>
      </c>
      <c r="K19" s="18" t="n">
        <v>455.71566962</v>
      </c>
      <c r="L19" s="20" t="n">
        <v>5.49724811</v>
      </c>
      <c r="M19" s="18" t="n">
        <v>385.76858232</v>
      </c>
      <c r="N19" s="20" t="n">
        <v>18.33358349</v>
      </c>
      <c r="O19" s="18" t="s">
        <v>182</v>
      </c>
      <c r="P19" s="20" t="s">
        <v>182</v>
      </c>
      <c r="Q19" s="18" t="s">
        <v>182</v>
      </c>
      <c r="R19" s="20" t="s">
        <v>182</v>
      </c>
      <c r="S19" s="18" t="s">
        <v>182</v>
      </c>
      <c r="T19" s="20" t="s">
        <v>182</v>
      </c>
      <c r="U19" s="18" t="n">
        <v>406.23596683</v>
      </c>
      <c r="V19" s="20" t="n">
        <v>7.46900955</v>
      </c>
    </row>
    <row r="20" spans="1:22">
      <c r="A20" s="15" t="s">
        <v>195</v>
      </c>
      <c r="B20" s="17" t="n">
        <v>3371</v>
      </c>
      <c r="C20" s="18">
        <f>(81.0/B20*100)</f>
        <v/>
      </c>
      <c r="D20" s="19" t="n">
        <v>3290</v>
      </c>
      <c r="E20" s="18" t="n">
        <v>492.55351525</v>
      </c>
      <c r="F20" s="20" t="n">
        <v>6.12093464</v>
      </c>
      <c r="G20" s="18" t="n">
        <v>501.31974305</v>
      </c>
      <c r="H20" s="20" t="n">
        <v>3.86728523</v>
      </c>
      <c r="I20" s="18" t="n">
        <v>493.60771441</v>
      </c>
      <c r="J20" s="20" t="n">
        <v>2.69926513</v>
      </c>
      <c r="K20" s="18" t="n">
        <v>479.84771651</v>
      </c>
      <c r="L20" s="20" t="n">
        <v>7.03009911</v>
      </c>
      <c r="M20" s="18" t="s">
        <v>182</v>
      </c>
      <c r="N20" s="20" t="s">
        <v>182</v>
      </c>
      <c r="O20" s="18" t="s">
        <v>182</v>
      </c>
      <c r="P20" s="20" t="s">
        <v>182</v>
      </c>
      <c r="Q20" s="18" t="s">
        <v>182</v>
      </c>
      <c r="R20" s="20" t="s">
        <v>182</v>
      </c>
      <c r="S20" s="18" t="s">
        <v>182</v>
      </c>
      <c r="T20" s="20" t="s">
        <v>182</v>
      </c>
      <c r="U20" s="18" t="n">
        <v>443.21790768</v>
      </c>
      <c r="V20" s="20" t="n">
        <v>6.90564293</v>
      </c>
    </row>
    <row r="21" spans="1:22">
      <c r="A21" s="15" t="s">
        <v>196</v>
      </c>
      <c r="B21" s="17" t="n">
        <v>5741</v>
      </c>
      <c r="C21" s="18">
        <f>(122.0/B21*100)</f>
        <v/>
      </c>
      <c r="D21" s="19" t="n">
        <v>5619</v>
      </c>
      <c r="E21" s="18" t="n">
        <v>502.01995789</v>
      </c>
      <c r="F21" s="20" t="n">
        <v>3.94780322</v>
      </c>
      <c r="G21" s="18" t="n">
        <v>511.75893888</v>
      </c>
      <c r="H21" s="20" t="n">
        <v>2.87614958</v>
      </c>
      <c r="I21" s="18" t="n">
        <v>505.23610837</v>
      </c>
      <c r="J21" s="20" t="n">
        <v>2.24246511</v>
      </c>
      <c r="K21" s="18" t="n">
        <v>498.65856134</v>
      </c>
      <c r="L21" s="20" t="n">
        <v>4.23124801</v>
      </c>
      <c r="M21" s="18" t="n">
        <v>424.8487347</v>
      </c>
      <c r="N21" s="20" t="n">
        <v>29.04056888</v>
      </c>
      <c r="O21" s="18" t="s">
        <v>182</v>
      </c>
      <c r="P21" s="20" t="s">
        <v>182</v>
      </c>
      <c r="Q21" s="18" t="s">
        <v>182</v>
      </c>
      <c r="R21" s="20" t="s">
        <v>182</v>
      </c>
      <c r="S21" s="18" t="s">
        <v>182</v>
      </c>
      <c r="T21" s="20" t="s">
        <v>182</v>
      </c>
      <c r="U21" s="18" t="n">
        <v>457.41603429</v>
      </c>
      <c r="V21" s="20" t="n">
        <v>7.19144964</v>
      </c>
    </row>
    <row r="22" spans="1:22">
      <c r="A22" s="15" t="s">
        <v>197</v>
      </c>
      <c r="B22" s="17" t="n">
        <v>6598</v>
      </c>
      <c r="C22" s="18">
        <f>(108.0/B22*100)</f>
        <v/>
      </c>
      <c r="D22" s="19" t="n">
        <v>6490</v>
      </c>
      <c r="E22" s="18" t="n">
        <v>489.90965391</v>
      </c>
      <c r="F22" s="20" t="n">
        <v>6.49479439</v>
      </c>
      <c r="G22" s="18" t="n">
        <v>499.27508332</v>
      </c>
      <c r="H22" s="20" t="n">
        <v>5.47710536</v>
      </c>
      <c r="I22" s="18" t="n">
        <v>475.36823118</v>
      </c>
      <c r="J22" s="20" t="n">
        <v>4.30472092</v>
      </c>
      <c r="K22" s="18" t="n">
        <v>461.63447998</v>
      </c>
      <c r="L22" s="20" t="n">
        <v>5.60151968</v>
      </c>
      <c r="M22" s="18" t="n">
        <v>353.48150344</v>
      </c>
      <c r="N22" s="20" t="n">
        <v>10.04320883</v>
      </c>
      <c r="O22" s="18" t="s">
        <v>182</v>
      </c>
      <c r="P22" s="20" t="s">
        <v>182</v>
      </c>
      <c r="Q22" s="18" t="n">
        <v>465.3184081</v>
      </c>
      <c r="R22" s="20" t="n">
        <v>9.52311205</v>
      </c>
      <c r="S22" s="18" t="s">
        <v>182</v>
      </c>
      <c r="T22" s="20" t="s">
        <v>182</v>
      </c>
      <c r="U22" s="18" t="n">
        <v>400.73257312</v>
      </c>
      <c r="V22" s="20" t="n">
        <v>7.92047536</v>
      </c>
    </row>
    <row r="23" spans="1:22">
      <c r="A23" s="15" t="s">
        <v>198</v>
      </c>
      <c r="B23" s="17" t="n">
        <v>11583</v>
      </c>
      <c r="C23" s="18">
        <f>(592.0/B23*100)</f>
        <v/>
      </c>
      <c r="D23" s="19" t="n">
        <v>10991</v>
      </c>
      <c r="E23" s="18" t="n">
        <v>483.65418427</v>
      </c>
      <c r="F23" s="20" t="n">
        <v>5.94329884</v>
      </c>
      <c r="G23" s="18" t="n">
        <v>511.48200316</v>
      </c>
      <c r="H23" s="20" t="n">
        <v>4.19433049</v>
      </c>
      <c r="I23" s="18" t="n">
        <v>494.98300226</v>
      </c>
      <c r="J23" s="20" t="n">
        <v>3.28542413</v>
      </c>
      <c r="K23" s="18" t="n">
        <v>483.12949028</v>
      </c>
      <c r="L23" s="20" t="n">
        <v>5.65408368</v>
      </c>
      <c r="M23" s="18" t="n">
        <v>458.71026959</v>
      </c>
      <c r="N23" s="20" t="n">
        <v>19.55759787</v>
      </c>
      <c r="O23" s="18" t="s">
        <v>182</v>
      </c>
      <c r="P23" s="20" t="s">
        <v>182</v>
      </c>
      <c r="Q23" s="18" t="s">
        <v>182</v>
      </c>
      <c r="R23" s="20" t="s">
        <v>182</v>
      </c>
      <c r="S23" s="18" t="s">
        <v>182</v>
      </c>
      <c r="T23" s="20" t="s">
        <v>182</v>
      </c>
      <c r="U23" s="18" t="n">
        <v>439.97770807</v>
      </c>
      <c r="V23" s="20" t="n">
        <v>6.44799004</v>
      </c>
    </row>
    <row r="24" spans="1:22">
      <c r="A24" s="15" t="s">
        <v>199</v>
      </c>
      <c r="B24" s="17" t="n">
        <v>6647</v>
      </c>
      <c r="C24" s="18">
        <f>(36.0/B24*100)</f>
        <v/>
      </c>
      <c r="D24" s="19" t="n">
        <v>6611</v>
      </c>
      <c r="E24" s="18" t="n">
        <v>523.53780366</v>
      </c>
      <c r="F24" s="20" t="n">
        <v>3.64233823</v>
      </c>
      <c r="G24" s="18" t="n">
        <v>544.73083735</v>
      </c>
      <c r="H24" s="20" t="n">
        <v>3.6827702</v>
      </c>
      <c r="I24" s="18" t="n">
        <v>536.892169</v>
      </c>
      <c r="J24" s="20" t="n">
        <v>3.91456584</v>
      </c>
      <c r="K24" s="18" t="n">
        <v>528.11344042</v>
      </c>
      <c r="L24" s="20" t="n">
        <v>6.19634222</v>
      </c>
      <c r="M24" s="18" t="n">
        <v>437.355754</v>
      </c>
      <c r="N24" s="20" t="n">
        <v>17.09724105</v>
      </c>
      <c r="O24" s="18" t="s">
        <v>182</v>
      </c>
      <c r="P24" s="20" t="s">
        <v>182</v>
      </c>
      <c r="Q24" s="18" t="s">
        <v>182</v>
      </c>
      <c r="R24" s="20" t="s">
        <v>182</v>
      </c>
      <c r="S24" s="18" t="s">
        <v>182</v>
      </c>
      <c r="T24" s="20" t="s">
        <v>182</v>
      </c>
      <c r="U24" s="18" t="n">
        <v>458.41092459</v>
      </c>
      <c r="V24" s="20" t="n">
        <v>12.36427285</v>
      </c>
    </row>
    <row r="25" spans="1:22">
      <c r="A25" s="15" t="s">
        <v>200</v>
      </c>
      <c r="B25" s="17" t="n">
        <v>5581</v>
      </c>
      <c r="C25" s="18">
        <f>(28.0/B25*100)</f>
        <v/>
      </c>
      <c r="D25" s="19" t="n">
        <v>5553</v>
      </c>
      <c r="E25" s="18" t="n">
        <v>525.74219895</v>
      </c>
      <c r="F25" s="20" t="n">
        <v>4.42471985</v>
      </c>
      <c r="G25" s="18" t="n">
        <v>524.8849585299999</v>
      </c>
      <c r="H25" s="20" t="n">
        <v>3.9406423</v>
      </c>
      <c r="I25" s="18" t="n">
        <v>524.0510418</v>
      </c>
      <c r="J25" s="20" t="n">
        <v>4.6476658</v>
      </c>
      <c r="K25" s="18" t="n">
        <v>523.94048304</v>
      </c>
      <c r="L25" s="20" t="n">
        <v>11.38197237</v>
      </c>
      <c r="M25" s="18" t="n">
        <v>392.05635972</v>
      </c>
      <c r="N25" s="20" t="n">
        <v>35.90323828</v>
      </c>
      <c r="O25" s="18" t="s">
        <v>182</v>
      </c>
      <c r="P25" s="20" t="s">
        <v>182</v>
      </c>
      <c r="Q25" s="18" t="s">
        <v>182</v>
      </c>
      <c r="R25" s="20" t="s">
        <v>182</v>
      </c>
      <c r="S25" s="18" t="s">
        <v>182</v>
      </c>
      <c r="T25" s="20" t="s">
        <v>182</v>
      </c>
      <c r="U25" s="18" t="n">
        <v>466.49092711</v>
      </c>
      <c r="V25" s="20" t="n">
        <v>21.57641714</v>
      </c>
    </row>
    <row r="26" spans="1:22">
      <c r="A26" s="15" t="s">
        <v>201</v>
      </c>
      <c r="B26" s="17" t="n">
        <v>4869</v>
      </c>
      <c r="C26" s="18">
        <f>(131.0/B26*100)</f>
        <v/>
      </c>
      <c r="D26" s="19" t="n">
        <v>4738</v>
      </c>
      <c r="E26" s="18" t="n">
        <v>485.21305485</v>
      </c>
      <c r="F26" s="20" t="n">
        <v>5.38102088</v>
      </c>
      <c r="G26" s="18" t="n">
        <v>490.80310624</v>
      </c>
      <c r="H26" s="20" t="n">
        <v>2.79982392</v>
      </c>
      <c r="I26" s="18" t="n">
        <v>480.96639194</v>
      </c>
      <c r="J26" s="20" t="n">
        <v>2.43086397</v>
      </c>
      <c r="K26" s="18" t="n">
        <v>478.60701214</v>
      </c>
      <c r="L26" s="20" t="n">
        <v>5.0944111</v>
      </c>
      <c r="M26" s="18" t="s">
        <v>182</v>
      </c>
      <c r="N26" s="20" t="s">
        <v>182</v>
      </c>
      <c r="O26" s="18" t="s">
        <v>182</v>
      </c>
      <c r="P26" s="20" t="s">
        <v>182</v>
      </c>
      <c r="Q26" s="18" t="s">
        <v>182</v>
      </c>
      <c r="R26" s="20" t="s">
        <v>182</v>
      </c>
      <c r="S26" s="18" t="s">
        <v>182</v>
      </c>
      <c r="T26" s="20" t="s">
        <v>182</v>
      </c>
      <c r="U26" s="18" t="n">
        <v>448.02682934</v>
      </c>
      <c r="V26" s="20" t="n">
        <v>9.80071278</v>
      </c>
    </row>
    <row r="27" spans="1:22">
      <c r="A27" s="15" t="s">
        <v>202</v>
      </c>
      <c r="B27" s="17" t="n">
        <v>5299</v>
      </c>
      <c r="C27" s="18">
        <f>(277.0/B27*100)</f>
        <v/>
      </c>
      <c r="D27" s="19" t="n">
        <v>5022</v>
      </c>
      <c r="E27" s="18" t="n">
        <v>494.89693638</v>
      </c>
      <c r="F27" s="20" t="n">
        <v>3.1722269</v>
      </c>
      <c r="G27" s="18" t="n">
        <v>511.84723844</v>
      </c>
      <c r="H27" s="20" t="n">
        <v>3.01546594</v>
      </c>
      <c r="I27" s="18" t="n">
        <v>495.45055908</v>
      </c>
      <c r="J27" s="20" t="n">
        <v>2.47464514</v>
      </c>
      <c r="K27" s="18" t="n">
        <v>466.33888419</v>
      </c>
      <c r="L27" s="20" t="n">
        <v>3.98474583</v>
      </c>
      <c r="M27" s="18" t="n">
        <v>433.74807221</v>
      </c>
      <c r="N27" s="20" t="n">
        <v>14.3856779</v>
      </c>
      <c r="O27" s="18" t="s">
        <v>182</v>
      </c>
      <c r="P27" s="20" t="s">
        <v>182</v>
      </c>
      <c r="Q27" s="18" t="s">
        <v>182</v>
      </c>
      <c r="R27" s="20" t="s">
        <v>182</v>
      </c>
      <c r="S27" s="18" t="s">
        <v>182</v>
      </c>
      <c r="T27" s="20" t="s">
        <v>182</v>
      </c>
      <c r="U27" s="18" t="n">
        <v>427.84495596</v>
      </c>
      <c r="V27" s="20" t="n">
        <v>3.99173197</v>
      </c>
    </row>
    <row r="28" spans="1:22">
      <c r="A28" s="15" t="s">
        <v>203</v>
      </c>
      <c r="B28" s="17" t="n">
        <v>7568</v>
      </c>
      <c r="C28" s="18">
        <f>(184.0/B28*100)</f>
        <v/>
      </c>
      <c r="D28" s="19" t="n">
        <v>7384</v>
      </c>
      <c r="E28" s="18" t="n">
        <v>396.69121558</v>
      </c>
      <c r="F28" s="20" t="n">
        <v>4.19240366</v>
      </c>
      <c r="G28" s="18" t="n">
        <v>420.80955153</v>
      </c>
      <c r="H28" s="20" t="n">
        <v>3.46546332</v>
      </c>
      <c r="I28" s="18" t="n">
        <v>413.29707415</v>
      </c>
      <c r="J28" s="20" t="n">
        <v>2.60616425</v>
      </c>
      <c r="K28" s="18" t="n">
        <v>407.02835594</v>
      </c>
      <c r="L28" s="20" t="n">
        <v>4.24120195</v>
      </c>
      <c r="M28" s="18" t="n">
        <v>331.61953229</v>
      </c>
      <c r="N28" s="20" t="n">
        <v>9.41278149</v>
      </c>
      <c r="O28" s="18" t="s">
        <v>182</v>
      </c>
      <c r="P28" s="20" t="s">
        <v>182</v>
      </c>
      <c r="Q28" s="18" t="s">
        <v>182</v>
      </c>
      <c r="R28" s="20" t="s">
        <v>182</v>
      </c>
      <c r="S28" s="18" t="s">
        <v>182</v>
      </c>
      <c r="T28" s="20" t="s">
        <v>182</v>
      </c>
      <c r="U28" s="18" t="n">
        <v>365.56467131</v>
      </c>
      <c r="V28" s="20" t="n">
        <v>8.420924749999999</v>
      </c>
    </row>
    <row r="29" spans="1:22">
      <c r="A29" s="15" t="s">
        <v>204</v>
      </c>
      <c r="B29" s="17" t="n">
        <v>5385</v>
      </c>
      <c r="C29" s="18">
        <f>(37.0/B29*100)</f>
        <v/>
      </c>
      <c r="D29" s="19" t="n">
        <v>5348</v>
      </c>
      <c r="E29" s="18" t="n">
        <v>515.01242356</v>
      </c>
      <c r="F29" s="20" t="n">
        <v>4.00450585</v>
      </c>
      <c r="G29" s="18" t="n">
        <v>529.04504505</v>
      </c>
      <c r="H29" s="20" t="n">
        <v>3.02785193</v>
      </c>
      <c r="I29" s="18" t="n">
        <v>516.62792628</v>
      </c>
      <c r="J29" s="20" t="n">
        <v>2.66467657</v>
      </c>
      <c r="K29" s="18" t="n">
        <v>495.23082817</v>
      </c>
      <c r="L29" s="20" t="n">
        <v>5.91786617</v>
      </c>
      <c r="M29" s="18" t="n">
        <v>388.67614524</v>
      </c>
      <c r="N29" s="20" t="n">
        <v>42.43001082</v>
      </c>
      <c r="O29" s="18" t="s">
        <v>182</v>
      </c>
      <c r="P29" s="20" t="s">
        <v>182</v>
      </c>
      <c r="Q29" s="18" t="n">
        <v>335.3902018</v>
      </c>
      <c r="R29" s="20" t="n">
        <v>12.1685767</v>
      </c>
      <c r="S29" s="18" t="s">
        <v>182</v>
      </c>
      <c r="T29" s="20" t="s">
        <v>182</v>
      </c>
      <c r="U29" s="18" t="n">
        <v>431.40583303</v>
      </c>
      <c r="V29" s="20" t="n">
        <v>12.61227863</v>
      </c>
    </row>
    <row r="30" spans="1:22">
      <c r="A30" s="15" t="s">
        <v>205</v>
      </c>
      <c r="B30" s="17" t="n">
        <v>4520</v>
      </c>
      <c r="C30" s="18">
        <f>(696.0/B30*100)</f>
        <v/>
      </c>
      <c r="D30" s="19" t="n">
        <v>3824</v>
      </c>
      <c r="E30" s="18" t="n">
        <v>503.83266166</v>
      </c>
      <c r="F30" s="20" t="n">
        <v>6.17660499</v>
      </c>
      <c r="G30" s="18" t="n">
        <v>517.16879425</v>
      </c>
      <c r="H30" s="20" t="n">
        <v>4.02954702</v>
      </c>
      <c r="I30" s="18" t="n">
        <v>497.59270412</v>
      </c>
      <c r="J30" s="20" t="n">
        <v>3.26038295</v>
      </c>
      <c r="K30" s="18" t="n">
        <v>495.06325626</v>
      </c>
      <c r="L30" s="20" t="n">
        <v>5.58480048</v>
      </c>
      <c r="M30" s="18" t="n">
        <v>416.62079913</v>
      </c>
      <c r="N30" s="20" t="n">
        <v>23.35845308</v>
      </c>
      <c r="O30" s="18" t="s">
        <v>182</v>
      </c>
      <c r="P30" s="20" t="s">
        <v>182</v>
      </c>
      <c r="Q30" s="18" t="s">
        <v>182</v>
      </c>
      <c r="R30" s="20" t="s">
        <v>182</v>
      </c>
      <c r="S30" s="18" t="s">
        <v>182</v>
      </c>
      <c r="T30" s="20" t="s">
        <v>182</v>
      </c>
      <c r="U30" s="18" t="n">
        <v>433.41519132</v>
      </c>
      <c r="V30" s="20" t="n">
        <v>6.10808425</v>
      </c>
    </row>
    <row r="31" spans="1:22">
      <c r="A31" s="15" t="s">
        <v>206</v>
      </c>
      <c r="B31" s="17" t="n">
        <v>5456</v>
      </c>
      <c r="C31" s="18">
        <f>(0.0/B31*100)</f>
        <v/>
      </c>
      <c r="D31" s="19" t="n">
        <v>5456</v>
      </c>
      <c r="E31" s="18" t="s">
        <v>182</v>
      </c>
      <c r="F31" s="20" t="s">
        <v>182</v>
      </c>
      <c r="G31" s="18" t="s">
        <v>182</v>
      </c>
      <c r="H31" s="20" t="s">
        <v>182</v>
      </c>
      <c r="I31" s="18" t="s">
        <v>182</v>
      </c>
      <c r="J31" s="20" t="s">
        <v>182</v>
      </c>
      <c r="K31" s="18" t="s">
        <v>182</v>
      </c>
      <c r="L31" s="20" t="s">
        <v>182</v>
      </c>
      <c r="M31" s="18" t="s">
        <v>182</v>
      </c>
      <c r="N31" s="20" t="s">
        <v>182</v>
      </c>
      <c r="O31" s="18" t="s">
        <v>182</v>
      </c>
      <c r="P31" s="20" t="s">
        <v>182</v>
      </c>
      <c r="Q31" s="18" t="n">
        <v>501.72981506</v>
      </c>
      <c r="R31" s="20" t="n">
        <v>2.23163648</v>
      </c>
      <c r="S31" s="18" t="s">
        <v>182</v>
      </c>
      <c r="T31" s="20" t="s">
        <v>182</v>
      </c>
      <c r="U31" s="18" t="s">
        <v>182</v>
      </c>
      <c r="V31" s="20" t="s">
        <v>182</v>
      </c>
    </row>
    <row r="32" spans="1:22">
      <c r="A32" s="15" t="s">
        <v>207</v>
      </c>
      <c r="B32" s="17" t="n">
        <v>4478</v>
      </c>
      <c r="C32" s="18">
        <f>(21.0/B32*100)</f>
        <v/>
      </c>
      <c r="D32" s="19" t="n">
        <v>4457</v>
      </c>
      <c r="E32" s="18" t="n">
        <v>505.43085597</v>
      </c>
      <c r="F32" s="20" t="n">
        <v>6.10765227</v>
      </c>
      <c r="G32" s="18" t="n">
        <v>516.71054677</v>
      </c>
      <c r="H32" s="20" t="n">
        <v>3.77186008</v>
      </c>
      <c r="I32" s="18" t="n">
        <v>506.35136242</v>
      </c>
      <c r="J32" s="20" t="n">
        <v>2.36595989</v>
      </c>
      <c r="K32" s="18" t="n">
        <v>491.90594964</v>
      </c>
      <c r="L32" s="20" t="n">
        <v>5.47360892</v>
      </c>
      <c r="M32" s="18" t="n">
        <v>459.37468581</v>
      </c>
      <c r="N32" s="20" t="n">
        <v>28.13902873</v>
      </c>
      <c r="O32" s="18" t="s">
        <v>182</v>
      </c>
      <c r="P32" s="20" t="s">
        <v>182</v>
      </c>
      <c r="Q32" s="18" t="s">
        <v>182</v>
      </c>
      <c r="R32" s="20" t="s">
        <v>182</v>
      </c>
      <c r="S32" s="18" t="s">
        <v>182</v>
      </c>
      <c r="T32" s="20" t="s">
        <v>182</v>
      </c>
      <c r="U32" s="18" t="n">
        <v>436.27354156</v>
      </c>
      <c r="V32" s="20" t="n">
        <v>8.715830110000001</v>
      </c>
    </row>
    <row r="33" spans="1:22">
      <c r="A33" s="15" t="s">
        <v>208</v>
      </c>
      <c r="B33" s="17" t="n">
        <v>7325</v>
      </c>
      <c r="C33" s="18">
        <f>(275.0/B33*100)</f>
        <v/>
      </c>
      <c r="D33" s="19" t="n">
        <v>7050</v>
      </c>
      <c r="E33" s="18" t="n">
        <v>500.50940811</v>
      </c>
      <c r="F33" s="20" t="n">
        <v>6.16381651</v>
      </c>
      <c r="G33" s="18" t="n">
        <v>512.36016194</v>
      </c>
      <c r="H33" s="20" t="n">
        <v>4.38515524</v>
      </c>
      <c r="I33" s="18" t="n">
        <v>493.59658707</v>
      </c>
      <c r="J33" s="20" t="n">
        <v>2.84766679</v>
      </c>
      <c r="K33" s="18" t="n">
        <v>479.11922186</v>
      </c>
      <c r="L33" s="20" t="n">
        <v>4.33088316</v>
      </c>
      <c r="M33" s="18" t="n">
        <v>385.2957023</v>
      </c>
      <c r="N33" s="20" t="n">
        <v>29.52119482</v>
      </c>
      <c r="O33" s="18" t="s">
        <v>182</v>
      </c>
      <c r="P33" s="20" t="s">
        <v>182</v>
      </c>
      <c r="Q33" s="18" t="s">
        <v>182</v>
      </c>
      <c r="R33" s="20" t="s">
        <v>182</v>
      </c>
      <c r="S33" s="18" t="s">
        <v>182</v>
      </c>
      <c r="T33" s="20" t="s">
        <v>182</v>
      </c>
      <c r="U33" s="18" t="n">
        <v>436.6961232</v>
      </c>
      <c r="V33" s="20" t="n">
        <v>8.48087496</v>
      </c>
    </row>
    <row r="34" spans="1:22">
      <c r="A34" s="15" t="s">
        <v>209</v>
      </c>
      <c r="B34" s="17" t="n">
        <v>6350</v>
      </c>
      <c r="C34" s="18">
        <f>(123.0/B34*100)</f>
        <v/>
      </c>
      <c r="D34" s="19" t="n">
        <v>6227</v>
      </c>
      <c r="E34" s="18" t="n">
        <v>477.91709487</v>
      </c>
      <c r="F34" s="20" t="n">
        <v>4.49155976</v>
      </c>
      <c r="G34" s="18" t="n">
        <v>492.93059288</v>
      </c>
      <c r="H34" s="20" t="n">
        <v>3.43865366</v>
      </c>
      <c r="I34" s="18" t="n">
        <v>487.72970258</v>
      </c>
      <c r="J34" s="20" t="n">
        <v>2.7157418</v>
      </c>
      <c r="K34" s="18" t="n">
        <v>468.9192409</v>
      </c>
      <c r="L34" s="20" t="n">
        <v>4.64174243</v>
      </c>
      <c r="M34" s="18" t="n">
        <v>379.07328183</v>
      </c>
      <c r="N34" s="20" t="n">
        <v>14.0777645</v>
      </c>
      <c r="O34" s="18" t="s">
        <v>182</v>
      </c>
      <c r="P34" s="20" t="s">
        <v>182</v>
      </c>
      <c r="Q34" s="18" t="n">
        <v>336.51078337</v>
      </c>
      <c r="R34" s="20" t="n">
        <v>12.24828707</v>
      </c>
      <c r="S34" s="18" t="s">
        <v>182</v>
      </c>
      <c r="T34" s="20" t="s">
        <v>182</v>
      </c>
      <c r="U34" s="18" t="n">
        <v>400.25172494</v>
      </c>
      <c r="V34" s="20" t="n">
        <v>8.455558480000001</v>
      </c>
    </row>
    <row r="35" spans="1:22">
      <c r="A35" s="15" t="s">
        <v>210</v>
      </c>
      <c r="B35" s="17" t="n">
        <v>6406</v>
      </c>
      <c r="C35" s="18">
        <f>(111.0/B35*100)</f>
        <v/>
      </c>
      <c r="D35" s="19" t="n">
        <v>6295</v>
      </c>
      <c r="E35" s="18" t="n">
        <v>520.16288993</v>
      </c>
      <c r="F35" s="20" t="n">
        <v>4.63554389</v>
      </c>
      <c r="G35" s="18" t="n">
        <v>516.69495435</v>
      </c>
      <c r="H35" s="20" t="n">
        <v>3.37614503</v>
      </c>
      <c r="I35" s="18" t="n">
        <v>516.80073946</v>
      </c>
      <c r="J35" s="20" t="n">
        <v>2.14634758</v>
      </c>
      <c r="K35" s="18" t="n">
        <v>502.55293535</v>
      </c>
      <c r="L35" s="20" t="n">
        <v>4.74690692</v>
      </c>
      <c r="M35" s="18" t="n">
        <v>456.28947541</v>
      </c>
      <c r="N35" s="20" t="n">
        <v>18.93491365</v>
      </c>
      <c r="O35" s="18" t="s">
        <v>182</v>
      </c>
      <c r="P35" s="20" t="s">
        <v>182</v>
      </c>
      <c r="Q35" s="18" t="n">
        <v>349.78970242</v>
      </c>
      <c r="R35" s="20" t="n">
        <v>6.90672373</v>
      </c>
      <c r="S35" s="18" t="s">
        <v>182</v>
      </c>
      <c r="T35" s="20" t="s">
        <v>182</v>
      </c>
      <c r="U35" s="18" t="n">
        <v>452.11585465</v>
      </c>
      <c r="V35" s="20" t="n">
        <v>6.33757218</v>
      </c>
    </row>
    <row r="36" spans="1:22">
      <c r="A36" s="15" t="s">
        <v>211</v>
      </c>
      <c r="B36" s="17" t="n">
        <v>6736</v>
      </c>
      <c r="C36" s="18">
        <f>(118.0/B36*100)</f>
        <v/>
      </c>
      <c r="D36" s="19" t="n">
        <v>6618</v>
      </c>
      <c r="E36" s="18" t="n">
        <v>476.96796759</v>
      </c>
      <c r="F36" s="20" t="n">
        <v>4.49355415</v>
      </c>
      <c r="G36" s="18" t="n">
        <v>500.19520063</v>
      </c>
      <c r="H36" s="20" t="n">
        <v>3.332522</v>
      </c>
      <c r="I36" s="18" t="n">
        <v>490.30481145</v>
      </c>
      <c r="J36" s="20" t="n">
        <v>2.38022809</v>
      </c>
      <c r="K36" s="18" t="n">
        <v>486.06665469</v>
      </c>
      <c r="L36" s="20" t="n">
        <v>3.8488072</v>
      </c>
      <c r="M36" s="18" t="n">
        <v>415.69116087</v>
      </c>
      <c r="N36" s="20" t="n">
        <v>19.29217902</v>
      </c>
      <c r="O36" s="18" t="s">
        <v>182</v>
      </c>
      <c r="P36" s="20" t="s">
        <v>182</v>
      </c>
      <c r="Q36" s="18" t="s">
        <v>182</v>
      </c>
      <c r="R36" s="20" t="s">
        <v>182</v>
      </c>
      <c r="S36" s="18" t="s">
        <v>182</v>
      </c>
      <c r="T36" s="20" t="s">
        <v>182</v>
      </c>
      <c r="U36" s="18" t="n">
        <v>425.14367985</v>
      </c>
      <c r="V36" s="20" t="n">
        <v>6.45101019</v>
      </c>
    </row>
    <row r="37" spans="1:22">
      <c r="A37" s="15" t="s">
        <v>212</v>
      </c>
      <c r="B37" s="17" t="n">
        <v>5458</v>
      </c>
      <c r="C37" s="18">
        <f>(394.0/B37*100)</f>
        <v/>
      </c>
      <c r="D37" s="19" t="n">
        <v>5064</v>
      </c>
      <c r="E37" s="18" t="n">
        <v>505.94746013</v>
      </c>
      <c r="F37" s="20" t="n">
        <v>5.70586136</v>
      </c>
      <c r="G37" s="18" t="n">
        <v>518.22840608</v>
      </c>
      <c r="H37" s="20" t="n">
        <v>3.36480741</v>
      </c>
      <c r="I37" s="18" t="n">
        <v>499.24031755</v>
      </c>
      <c r="J37" s="20" t="n">
        <v>3.48655717</v>
      </c>
      <c r="K37" s="18" t="n">
        <v>494.98005056</v>
      </c>
      <c r="L37" s="20" t="n">
        <v>4.82116632</v>
      </c>
      <c r="M37" s="18" t="n">
        <v>389.21190398</v>
      </c>
      <c r="N37" s="20" t="n">
        <v>22.35314496</v>
      </c>
      <c r="O37" s="18" t="s">
        <v>182</v>
      </c>
      <c r="P37" s="20" t="s">
        <v>182</v>
      </c>
      <c r="Q37" s="18" t="s">
        <v>182</v>
      </c>
      <c r="R37" s="20" t="s">
        <v>182</v>
      </c>
      <c r="S37" s="18" t="s">
        <v>182</v>
      </c>
      <c r="T37" s="20" t="s">
        <v>182</v>
      </c>
      <c r="U37" s="18" t="n">
        <v>430.60635452</v>
      </c>
      <c r="V37" s="20" t="n">
        <v>5.89832688</v>
      </c>
    </row>
    <row r="38" spans="1:22">
      <c r="A38" s="15" t="s">
        <v>213</v>
      </c>
      <c r="B38" s="17" t="n">
        <v>5860</v>
      </c>
      <c r="C38" s="18">
        <f>(87.0/B38*100)</f>
        <v/>
      </c>
      <c r="D38" s="19" t="n">
        <v>5773</v>
      </c>
      <c r="E38" s="18" t="n">
        <v>529.47865829</v>
      </c>
      <c r="F38" s="20" t="n">
        <v>4.09151209</v>
      </c>
      <c r="G38" s="18" t="n">
        <v>540.2256283</v>
      </c>
      <c r="H38" s="20" t="n">
        <v>3.89508042</v>
      </c>
      <c r="I38" s="18" t="n">
        <v>526.92717399</v>
      </c>
      <c r="J38" s="20" t="n">
        <v>3.32391818</v>
      </c>
      <c r="K38" s="18" t="n">
        <v>492.32552341</v>
      </c>
      <c r="L38" s="20" t="n">
        <v>5.77714258</v>
      </c>
      <c r="M38" s="18" t="n">
        <v>423.77334755</v>
      </c>
      <c r="N38" s="20" t="n">
        <v>19.6152984</v>
      </c>
      <c r="O38" s="18" t="s">
        <v>182</v>
      </c>
      <c r="P38" s="20" t="s">
        <v>182</v>
      </c>
      <c r="Q38" s="18" t="s">
        <v>182</v>
      </c>
      <c r="R38" s="20" t="s">
        <v>182</v>
      </c>
      <c r="S38" s="18" t="s">
        <v>182</v>
      </c>
      <c r="T38" s="20" t="s">
        <v>182</v>
      </c>
      <c r="U38" s="18" t="n">
        <v>469.23524985</v>
      </c>
      <c r="V38" s="20" t="n">
        <v>6.14759339</v>
      </c>
    </row>
    <row r="39" spans="1:22">
      <c r="A39" s="15" t="s">
        <v>214</v>
      </c>
      <c r="B39" s="17" t="n">
        <v>5895</v>
      </c>
      <c r="C39" s="18">
        <f>(0.0/B39*100)</f>
        <v/>
      </c>
      <c r="D39" s="19" t="n">
        <v>5895</v>
      </c>
      <c r="E39" s="18" t="s">
        <v>182</v>
      </c>
      <c r="F39" s="20" t="s">
        <v>182</v>
      </c>
      <c r="G39" s="18" t="s">
        <v>182</v>
      </c>
      <c r="H39" s="20" t="s">
        <v>182</v>
      </c>
      <c r="I39" s="18" t="s">
        <v>182</v>
      </c>
      <c r="J39" s="20" t="s">
        <v>182</v>
      </c>
      <c r="K39" s="18" t="s">
        <v>182</v>
      </c>
      <c r="L39" s="20" t="s">
        <v>182</v>
      </c>
      <c r="M39" s="18" t="s">
        <v>182</v>
      </c>
      <c r="N39" s="20" t="s">
        <v>182</v>
      </c>
      <c r="O39" s="18" t="s">
        <v>182</v>
      </c>
      <c r="P39" s="20" t="s">
        <v>182</v>
      </c>
      <c r="Q39" s="18" t="n">
        <v>420.45397969</v>
      </c>
      <c r="R39" s="20" t="n">
        <v>4.12888277</v>
      </c>
      <c r="S39" s="18" t="s">
        <v>182</v>
      </c>
      <c r="T39" s="20" t="s">
        <v>182</v>
      </c>
      <c r="U39" s="18" t="s">
        <v>182</v>
      </c>
      <c r="V39" s="20" t="s">
        <v>182</v>
      </c>
    </row>
    <row r="40" spans="1:22">
      <c r="A40" s="15" t="s">
        <v>215</v>
      </c>
      <c r="B40" s="17" t="n">
        <v>14157</v>
      </c>
      <c r="C40" s="18">
        <f>(5715.0/B40*100)</f>
        <v/>
      </c>
      <c r="D40" s="19" t="n">
        <v>8442</v>
      </c>
      <c r="E40" s="18" t="n">
        <v>500.55371</v>
      </c>
      <c r="F40" s="20" t="n">
        <v>5.93640404</v>
      </c>
      <c r="G40" s="18" t="n">
        <v>514.53993406</v>
      </c>
      <c r="H40" s="20" t="n">
        <v>4.60381507</v>
      </c>
      <c r="I40" s="18" t="n">
        <v>498.22882978</v>
      </c>
      <c r="J40" s="20" t="n">
        <v>3.36252469</v>
      </c>
      <c r="K40" s="18" t="n">
        <v>489.91418718</v>
      </c>
      <c r="L40" s="20" t="n">
        <v>5.60039988</v>
      </c>
      <c r="M40" s="18" t="n">
        <v>408.69474018</v>
      </c>
      <c r="N40" s="20" t="n">
        <v>29.40753755</v>
      </c>
      <c r="O40" s="18" t="s">
        <v>182</v>
      </c>
      <c r="P40" s="20" t="s">
        <v>182</v>
      </c>
      <c r="Q40" s="18" t="n">
        <v>491.16464222</v>
      </c>
      <c r="R40" s="20" t="n">
        <v>2.5540442</v>
      </c>
      <c r="S40" s="18" t="s">
        <v>182</v>
      </c>
      <c r="T40" s="20" t="s">
        <v>182</v>
      </c>
      <c r="U40" s="18" t="n">
        <v>415.89774297</v>
      </c>
      <c r="V40" s="20" t="n">
        <v>5.82670012</v>
      </c>
    </row>
    <row r="41" spans="1:22">
      <c r="A41" s="15" t="s">
        <v>216</v>
      </c>
      <c r="B41" s="17" t="n">
        <v>5712</v>
      </c>
      <c r="C41" s="18">
        <f>(0.0/B41*100)</f>
        <v/>
      </c>
      <c r="D41" s="19" t="n">
        <v>5712</v>
      </c>
      <c r="E41" s="18" t="s">
        <v>182</v>
      </c>
      <c r="F41" s="20" t="s">
        <v>182</v>
      </c>
      <c r="G41" s="18" t="s">
        <v>182</v>
      </c>
      <c r="H41" s="20" t="s">
        <v>182</v>
      </c>
      <c r="I41" s="18" t="s">
        <v>182</v>
      </c>
      <c r="J41" s="20" t="s">
        <v>182</v>
      </c>
      <c r="K41" s="18" t="s">
        <v>182</v>
      </c>
      <c r="L41" s="20" t="s">
        <v>182</v>
      </c>
      <c r="M41" s="18" t="s">
        <v>182</v>
      </c>
      <c r="N41" s="20" t="s">
        <v>182</v>
      </c>
      <c r="O41" s="18" t="s">
        <v>182</v>
      </c>
      <c r="P41" s="20" t="s">
        <v>182</v>
      </c>
      <c r="Q41" s="18" t="n">
        <v>469.62849192</v>
      </c>
      <c r="R41" s="20" t="n">
        <v>3.16639492</v>
      </c>
      <c r="S41" s="18" t="s">
        <v>182</v>
      </c>
      <c r="T41" s="20" t="s">
        <v>182</v>
      </c>
      <c r="U41" s="18" t="s">
        <v>182</v>
      </c>
      <c r="V41" s="20" t="s">
        <v>182</v>
      </c>
    </row>
    <row r="42" spans="1:22">
      <c r="A42" s="15" t="s">
        <v>217</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218</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219</v>
      </c>
      <c r="B44" s="17" t="n">
        <v>5215</v>
      </c>
      <c r="C44" s="18">
        <f>(5215.0/B44*100)</f>
        <v/>
      </c>
      <c r="D44" s="19" t="n">
        <v>0</v>
      </c>
      <c r="E44" s="18" t="s">
        <v>182</v>
      </c>
      <c r="F44" s="20" t="s">
        <v>182</v>
      </c>
      <c r="G44" s="18" t="s">
        <v>182</v>
      </c>
      <c r="H44" s="20" t="s">
        <v>182</v>
      </c>
      <c r="I44" s="18" t="s">
        <v>182</v>
      </c>
      <c r="J44" s="20" t="s">
        <v>182</v>
      </c>
      <c r="K44" s="18" t="s">
        <v>182</v>
      </c>
      <c r="L44" s="20" t="s">
        <v>182</v>
      </c>
      <c r="M44" s="18" t="s">
        <v>182</v>
      </c>
      <c r="N44" s="20" t="s">
        <v>182</v>
      </c>
      <c r="O44" s="18" t="s">
        <v>182</v>
      </c>
      <c r="P44" s="20" t="s">
        <v>182</v>
      </c>
      <c r="Q44" s="18" t="s">
        <v>182</v>
      </c>
      <c r="R44" s="20" t="s">
        <v>182</v>
      </c>
      <c r="S44" s="18" t="s">
        <v>182</v>
      </c>
      <c r="T44" s="20" t="s">
        <v>182</v>
      </c>
      <c r="U44" s="18" t="s">
        <v>182</v>
      </c>
      <c r="V44" s="20" t="s">
        <v>182</v>
      </c>
    </row>
    <row r="45" spans="1:22">
      <c r="A45" s="15" t="s">
        <v>220</v>
      </c>
      <c r="B45" s="17" t="n">
        <v>5519</v>
      </c>
      <c r="C45" s="18">
        <f>(0.0/B45*100)</f>
        <v/>
      </c>
      <c r="D45" s="19" t="n">
        <v>5519</v>
      </c>
      <c r="E45" s="18" t="s">
        <v>182</v>
      </c>
      <c r="F45" s="20" t="s">
        <v>182</v>
      </c>
      <c r="G45" s="18" t="s">
        <v>182</v>
      </c>
      <c r="H45" s="20" t="s">
        <v>182</v>
      </c>
      <c r="I45" s="18" t="s">
        <v>182</v>
      </c>
      <c r="J45" s="20" t="s">
        <v>182</v>
      </c>
      <c r="K45" s="18" t="s">
        <v>182</v>
      </c>
      <c r="L45" s="20" t="s">
        <v>182</v>
      </c>
      <c r="M45" s="18" t="s">
        <v>182</v>
      </c>
      <c r="N45" s="20" t="s">
        <v>182</v>
      </c>
      <c r="O45" s="18" t="s">
        <v>182</v>
      </c>
      <c r="P45" s="20" t="s">
        <v>182</v>
      </c>
      <c r="Q45" s="18" t="n">
        <v>359.60621715</v>
      </c>
      <c r="R45" s="20" t="n">
        <v>2.95186404</v>
      </c>
      <c r="S45" s="18" t="s">
        <v>182</v>
      </c>
      <c r="T45" s="20" t="s">
        <v>182</v>
      </c>
      <c r="U45" s="18" t="s">
        <v>182</v>
      </c>
      <c r="V45" s="20" t="s">
        <v>182</v>
      </c>
    </row>
    <row r="46" spans="1:22">
      <c r="A46" s="15" t="s">
        <v>221</v>
      </c>
      <c r="B46" s="17" t="n">
        <v>23141</v>
      </c>
      <c r="C46" s="18">
        <f>(3114.0/B46*100)</f>
        <v/>
      </c>
      <c r="D46" s="19" t="n">
        <v>20027</v>
      </c>
      <c r="E46" s="18" t="n">
        <v>376.29942866</v>
      </c>
      <c r="F46" s="20" t="n">
        <v>5.6814925</v>
      </c>
      <c r="G46" s="18" t="n">
        <v>398.96027283</v>
      </c>
      <c r="H46" s="20" t="n">
        <v>4.5776264</v>
      </c>
      <c r="I46" s="18" t="n">
        <v>395.52982123</v>
      </c>
      <c r="J46" s="20" t="n">
        <v>4.04121823</v>
      </c>
      <c r="K46" s="18" t="n">
        <v>396.21534806</v>
      </c>
      <c r="L46" s="20" t="n">
        <v>4.95815867</v>
      </c>
      <c r="M46" s="18" t="n">
        <v>284.46388749</v>
      </c>
      <c r="N46" s="20" t="n">
        <v>12.06045404</v>
      </c>
      <c r="O46" s="18" t="s">
        <v>182</v>
      </c>
      <c r="P46" s="20" t="s">
        <v>182</v>
      </c>
      <c r="Q46" s="18" t="s">
        <v>182</v>
      </c>
      <c r="R46" s="20" t="s">
        <v>182</v>
      </c>
      <c r="S46" s="18" t="s">
        <v>182</v>
      </c>
      <c r="T46" s="20" t="s">
        <v>182</v>
      </c>
      <c r="U46" s="18" t="n">
        <v>362.60220202</v>
      </c>
      <c r="V46" s="20" t="n">
        <v>3.69875215</v>
      </c>
    </row>
    <row r="47" spans="1:22">
      <c r="A47" s="15" t="s">
        <v>222</v>
      </c>
      <c r="B47" s="17" t="n">
        <v>5928</v>
      </c>
      <c r="C47" s="18">
        <f>(318.0/B47*100)</f>
        <v/>
      </c>
      <c r="D47" s="19" t="n">
        <v>5610</v>
      </c>
      <c r="E47" s="18" t="n">
        <v>433.20650036</v>
      </c>
      <c r="F47" s="20" t="n">
        <v>6.01829897</v>
      </c>
      <c r="G47" s="18" t="n">
        <v>462.29952386</v>
      </c>
      <c r="H47" s="20" t="n">
        <v>5.24751808</v>
      </c>
      <c r="I47" s="18" t="n">
        <v>459.74381139</v>
      </c>
      <c r="J47" s="20" t="n">
        <v>4.16768361</v>
      </c>
      <c r="K47" s="18" t="n">
        <v>441.51674239</v>
      </c>
      <c r="L47" s="20" t="n">
        <v>6.38381198</v>
      </c>
      <c r="M47" s="18" t="n">
        <v>351.05817057</v>
      </c>
      <c r="N47" s="20" t="n">
        <v>12.61946813</v>
      </c>
      <c r="O47" s="18" t="s">
        <v>182</v>
      </c>
      <c r="P47" s="20" t="s">
        <v>182</v>
      </c>
      <c r="Q47" s="18" t="s">
        <v>182</v>
      </c>
      <c r="R47" s="20" t="s">
        <v>182</v>
      </c>
      <c r="S47" s="18" t="s">
        <v>182</v>
      </c>
      <c r="T47" s="20" t="s">
        <v>182</v>
      </c>
      <c r="U47" s="18" t="n">
        <v>395.48503388</v>
      </c>
      <c r="V47" s="20" t="n">
        <v>4.78139913</v>
      </c>
    </row>
    <row r="48" spans="1:22">
      <c r="A48" s="15" t="s">
        <v>223</v>
      </c>
      <c r="B48" s="17" t="n">
        <v>9841</v>
      </c>
      <c r="C48" s="18">
        <f>(19.0/B48*100)</f>
        <v/>
      </c>
      <c r="D48" s="19" t="n">
        <v>9822</v>
      </c>
      <c r="E48" s="18" t="n">
        <v>520.93810679</v>
      </c>
      <c r="F48" s="20" t="n">
        <v>6.14361644</v>
      </c>
      <c r="G48" s="18" t="n">
        <v>548.3064435700001</v>
      </c>
      <c r="H48" s="20" t="n">
        <v>5.7941072</v>
      </c>
      <c r="I48" s="18" t="n">
        <v>529.0913727</v>
      </c>
      <c r="J48" s="20" t="n">
        <v>4.73703934</v>
      </c>
      <c r="K48" s="18" t="n">
        <v>545.09050332</v>
      </c>
      <c r="L48" s="20" t="n">
        <v>7.27943599</v>
      </c>
      <c r="M48" s="18" t="n">
        <v>379.37826934</v>
      </c>
      <c r="N48" s="20" t="n">
        <v>11.07715242</v>
      </c>
      <c r="O48" s="18" t="s">
        <v>182</v>
      </c>
      <c r="P48" s="20" t="s">
        <v>182</v>
      </c>
      <c r="Q48" s="18" t="s">
        <v>182</v>
      </c>
      <c r="R48" s="20" t="s">
        <v>182</v>
      </c>
      <c r="S48" s="18" t="s">
        <v>182</v>
      </c>
      <c r="T48" s="20" t="s">
        <v>182</v>
      </c>
      <c r="U48" s="18" t="n">
        <v>460.53320507</v>
      </c>
      <c r="V48" s="20" t="n">
        <v>21.74394303</v>
      </c>
    </row>
    <row r="49" spans="1:22">
      <c r="A49" s="15" t="s">
        <v>224</v>
      </c>
      <c r="B49" s="17" t="n">
        <v>6349</v>
      </c>
      <c r="C49" s="18">
        <f>(0.0/B49*100)</f>
        <v/>
      </c>
      <c r="D49" s="19" t="n">
        <v>6349</v>
      </c>
      <c r="E49" s="18" t="s">
        <v>182</v>
      </c>
      <c r="F49" s="20" t="s">
        <v>182</v>
      </c>
      <c r="G49" s="18" t="s">
        <v>182</v>
      </c>
      <c r="H49" s="20" t="s">
        <v>182</v>
      </c>
      <c r="I49" s="18" t="s">
        <v>182</v>
      </c>
      <c r="J49" s="20" t="s">
        <v>182</v>
      </c>
      <c r="K49" s="18" t="s">
        <v>182</v>
      </c>
      <c r="L49" s="20" t="s">
        <v>182</v>
      </c>
      <c r="M49" s="18" t="s">
        <v>182</v>
      </c>
      <c r="N49" s="20" t="s">
        <v>182</v>
      </c>
      <c r="O49" s="18" t="s">
        <v>182</v>
      </c>
      <c r="P49" s="20" t="s">
        <v>182</v>
      </c>
      <c r="Q49" s="18" t="n">
        <v>409.03332786</v>
      </c>
      <c r="R49" s="20" t="n">
        <v>3.05386641</v>
      </c>
      <c r="S49" s="18" t="s">
        <v>182</v>
      </c>
      <c r="T49" s="20" t="s">
        <v>182</v>
      </c>
      <c r="U49" s="18" t="s">
        <v>182</v>
      </c>
      <c r="V49" s="20" t="s">
        <v>182</v>
      </c>
    </row>
    <row r="50" spans="1:22">
      <c r="A50" s="15" t="s">
        <v>225</v>
      </c>
      <c r="B50" s="17" t="n">
        <v>11795</v>
      </c>
      <c r="C50" s="18">
        <f>(1335.0/B50*100)</f>
        <v/>
      </c>
      <c r="D50" s="19" t="n">
        <v>10460</v>
      </c>
      <c r="E50" s="18" t="n">
        <v>382.07527877</v>
      </c>
      <c r="F50" s="20" t="n">
        <v>5.40146883</v>
      </c>
      <c r="G50" s="18" t="n">
        <v>408.05179032</v>
      </c>
      <c r="H50" s="20" t="n">
        <v>3.80359993</v>
      </c>
      <c r="I50" s="18" t="n">
        <v>397.05034882</v>
      </c>
      <c r="J50" s="20" t="n">
        <v>2.36606331</v>
      </c>
      <c r="K50" s="18" t="n">
        <v>393.38776952</v>
      </c>
      <c r="L50" s="20" t="n">
        <v>4.16387756</v>
      </c>
      <c r="M50" s="18" t="n">
        <v>309.38214635</v>
      </c>
      <c r="N50" s="20" t="n">
        <v>11.65830352</v>
      </c>
      <c r="O50" s="18" t="s">
        <v>182</v>
      </c>
      <c r="P50" s="20" t="s">
        <v>182</v>
      </c>
      <c r="Q50" s="18" t="s">
        <v>182</v>
      </c>
      <c r="R50" s="20" t="s">
        <v>182</v>
      </c>
      <c r="S50" s="18" t="s">
        <v>182</v>
      </c>
      <c r="T50" s="20" t="s">
        <v>182</v>
      </c>
      <c r="U50" s="18" t="n">
        <v>374.05012433</v>
      </c>
      <c r="V50" s="20" t="n">
        <v>7.49917684</v>
      </c>
    </row>
    <row r="51" spans="1:22">
      <c r="A51" s="15" t="s">
        <v>226</v>
      </c>
      <c r="B51" s="17" t="n">
        <v>6866</v>
      </c>
      <c r="C51" s="18">
        <f>(116.0/B51*100)</f>
        <v/>
      </c>
      <c r="D51" s="19" t="n">
        <v>6750</v>
      </c>
      <c r="E51" s="18" t="n">
        <v>408.05953029</v>
      </c>
      <c r="F51" s="20" t="n">
        <v>4.68840923</v>
      </c>
      <c r="G51" s="18" t="n">
        <v>413.19033228</v>
      </c>
      <c r="H51" s="20" t="n">
        <v>4.64223598</v>
      </c>
      <c r="I51" s="18" t="n">
        <v>402.97655316</v>
      </c>
      <c r="J51" s="20" t="n">
        <v>2.96620976</v>
      </c>
      <c r="K51" s="18" t="n">
        <v>410.84042919</v>
      </c>
      <c r="L51" s="20" t="n">
        <v>4.79652058</v>
      </c>
      <c r="M51" s="18" t="n">
        <v>338.45012167</v>
      </c>
      <c r="N51" s="20" t="n">
        <v>17.18682088</v>
      </c>
      <c r="O51" s="18" t="s">
        <v>182</v>
      </c>
      <c r="P51" s="20" t="s">
        <v>182</v>
      </c>
      <c r="Q51" s="18" t="n">
        <v>380.5422133</v>
      </c>
      <c r="R51" s="20" t="n">
        <v>4.31283207</v>
      </c>
      <c r="S51" s="18" t="s">
        <v>182</v>
      </c>
      <c r="T51" s="20" t="s">
        <v>182</v>
      </c>
      <c r="U51" s="18" t="n">
        <v>382.26746944</v>
      </c>
      <c r="V51" s="20" t="n">
        <v>4.63113021</v>
      </c>
    </row>
    <row r="52" spans="1:22">
      <c r="A52" s="15" t="s">
        <v>227</v>
      </c>
      <c r="B52" s="17" t="n">
        <v>5809</v>
      </c>
      <c r="C52" s="18">
        <f>(135.0/B52*100)</f>
        <v/>
      </c>
      <c r="D52" s="19" t="n">
        <v>5674</v>
      </c>
      <c r="E52" s="18" t="n">
        <v>458.34302072</v>
      </c>
      <c r="F52" s="20" t="n">
        <v>5.27548877</v>
      </c>
      <c r="G52" s="18" t="n">
        <v>478.20569258</v>
      </c>
      <c r="H52" s="20" t="n">
        <v>3.86048874</v>
      </c>
      <c r="I52" s="18" t="n">
        <v>468.51458047</v>
      </c>
      <c r="J52" s="20" t="n">
        <v>3.14446701</v>
      </c>
      <c r="K52" s="18" t="n">
        <v>463.93192775</v>
      </c>
      <c r="L52" s="20" t="n">
        <v>4.47080177</v>
      </c>
      <c r="M52" s="18" t="n">
        <v>376.4202098</v>
      </c>
      <c r="N52" s="20" t="n">
        <v>22.91895151</v>
      </c>
      <c r="O52" s="18" t="s">
        <v>182</v>
      </c>
      <c r="P52" s="20" t="s">
        <v>182</v>
      </c>
      <c r="Q52" s="18" t="s">
        <v>182</v>
      </c>
      <c r="R52" s="20" t="s">
        <v>182</v>
      </c>
      <c r="S52" s="18" t="s">
        <v>182</v>
      </c>
      <c r="T52" s="20" t="s">
        <v>182</v>
      </c>
      <c r="U52" s="18" t="n">
        <v>388.38818926</v>
      </c>
      <c r="V52" s="20" t="n">
        <v>6.09338834</v>
      </c>
    </row>
    <row r="53" spans="1:22">
      <c r="A53" s="15" t="s">
        <v>228</v>
      </c>
      <c r="B53" s="17" t="n">
        <v>5571</v>
      </c>
      <c r="C53" s="18">
        <f>(0.0/B53*100)</f>
        <v/>
      </c>
      <c r="D53" s="19" t="n">
        <v>5571</v>
      </c>
      <c r="E53" s="18" t="s">
        <v>182</v>
      </c>
      <c r="F53" s="20" t="s">
        <v>182</v>
      </c>
      <c r="G53" s="18" t="s">
        <v>182</v>
      </c>
      <c r="H53" s="20" t="s">
        <v>182</v>
      </c>
      <c r="I53" s="18" t="s">
        <v>182</v>
      </c>
      <c r="J53" s="20" t="s">
        <v>182</v>
      </c>
      <c r="K53" s="18" t="s">
        <v>182</v>
      </c>
      <c r="L53" s="20" t="s">
        <v>182</v>
      </c>
      <c r="M53" s="18" t="s">
        <v>182</v>
      </c>
      <c r="N53" s="20" t="s">
        <v>182</v>
      </c>
      <c r="O53" s="18" t="s">
        <v>182</v>
      </c>
      <c r="P53" s="20" t="s">
        <v>182</v>
      </c>
      <c r="Q53" s="18" t="n">
        <v>437.12852379</v>
      </c>
      <c r="R53" s="20" t="n">
        <v>1.71824983</v>
      </c>
      <c r="S53" s="18" t="s">
        <v>182</v>
      </c>
      <c r="T53" s="20" t="s">
        <v>182</v>
      </c>
      <c r="U53" s="18" t="s">
        <v>182</v>
      </c>
      <c r="V53" s="20" t="s">
        <v>182</v>
      </c>
    </row>
    <row r="54" spans="1:22">
      <c r="A54" s="15" t="s">
        <v>229</v>
      </c>
      <c r="B54" s="17" t="n">
        <v>4740</v>
      </c>
      <c r="C54" s="18">
        <f>(577.0/B54*100)</f>
        <v/>
      </c>
      <c r="D54" s="19" t="n">
        <v>4163</v>
      </c>
      <c r="E54" s="18" t="n">
        <v>314.15073179</v>
      </c>
      <c r="F54" s="20" t="n">
        <v>6.50355428</v>
      </c>
      <c r="G54" s="18" t="n">
        <v>333.2231638</v>
      </c>
      <c r="H54" s="20" t="n">
        <v>7.77022538</v>
      </c>
      <c r="I54" s="18" t="n">
        <v>342.31650782</v>
      </c>
      <c r="J54" s="20" t="n">
        <v>3.74978629</v>
      </c>
      <c r="K54" s="18" t="n">
        <v>345.08530361</v>
      </c>
      <c r="L54" s="20" t="n">
        <v>3.43502714</v>
      </c>
      <c r="M54" s="18" t="n">
        <v>287.6604697</v>
      </c>
      <c r="N54" s="20" t="n">
        <v>9.120625710000001</v>
      </c>
      <c r="O54" s="18" t="s">
        <v>182</v>
      </c>
      <c r="P54" s="20" t="s">
        <v>182</v>
      </c>
      <c r="Q54" s="18" t="s">
        <v>182</v>
      </c>
      <c r="R54" s="20" t="s">
        <v>182</v>
      </c>
      <c r="S54" s="18" t="s">
        <v>182</v>
      </c>
      <c r="T54" s="20" t="s">
        <v>182</v>
      </c>
      <c r="U54" s="18" t="n">
        <v>297.1433293</v>
      </c>
      <c r="V54" s="20" t="n">
        <v>4.51693039</v>
      </c>
    </row>
    <row r="55" spans="1:22">
      <c r="A55" s="15" t="s">
        <v>230</v>
      </c>
      <c r="B55" s="17" t="n">
        <v>5316</v>
      </c>
      <c r="C55" s="18">
        <f>(0.0/B55*100)</f>
        <v/>
      </c>
      <c r="D55" s="19" t="n">
        <v>5316</v>
      </c>
      <c r="E55" s="18" t="s">
        <v>182</v>
      </c>
      <c r="F55" s="20" t="s">
        <v>182</v>
      </c>
      <c r="G55" s="18" t="s">
        <v>182</v>
      </c>
      <c r="H55" s="20" t="s">
        <v>182</v>
      </c>
      <c r="I55" s="18" t="s">
        <v>182</v>
      </c>
      <c r="J55" s="20" t="s">
        <v>182</v>
      </c>
      <c r="K55" s="18" t="s">
        <v>182</v>
      </c>
      <c r="L55" s="20" t="s">
        <v>182</v>
      </c>
      <c r="M55" s="18" t="s">
        <v>182</v>
      </c>
      <c r="N55" s="20" t="s">
        <v>182</v>
      </c>
      <c r="O55" s="18" t="s">
        <v>182</v>
      </c>
      <c r="P55" s="20" t="s">
        <v>182</v>
      </c>
      <c r="Q55" s="18" t="n">
        <v>403.83322941</v>
      </c>
      <c r="R55" s="20" t="n">
        <v>2.78193854</v>
      </c>
      <c r="S55" s="18" t="s">
        <v>182</v>
      </c>
      <c r="T55" s="20" t="s">
        <v>182</v>
      </c>
      <c r="U55" s="18" t="s">
        <v>182</v>
      </c>
      <c r="V55" s="20" t="s">
        <v>182</v>
      </c>
    </row>
    <row r="56" spans="1:22">
      <c r="A56" s="15" t="s">
        <v>231</v>
      </c>
      <c r="B56" s="17" t="n">
        <v>5359</v>
      </c>
      <c r="C56" s="18">
        <f>(80.0/B56*100)</f>
        <v/>
      </c>
      <c r="D56" s="19" t="n">
        <v>5279</v>
      </c>
      <c r="E56" s="18" t="n">
        <v>553.10696304</v>
      </c>
      <c r="F56" s="20" t="n">
        <v>5.91091425</v>
      </c>
      <c r="G56" s="18" t="n">
        <v>563.17225121</v>
      </c>
      <c r="H56" s="20" t="n">
        <v>3.22223196</v>
      </c>
      <c r="I56" s="18" t="n">
        <v>544.5264567299999</v>
      </c>
      <c r="J56" s="20" t="n">
        <v>3.3151962</v>
      </c>
      <c r="K56" s="18" t="n">
        <v>520.28619975</v>
      </c>
      <c r="L56" s="20" t="n">
        <v>5.68877857</v>
      </c>
      <c r="M56" s="18" t="n">
        <v>469.66514609</v>
      </c>
      <c r="N56" s="20" t="n">
        <v>16.61451933</v>
      </c>
      <c r="O56" s="18" t="s">
        <v>182</v>
      </c>
      <c r="P56" s="20" t="s">
        <v>182</v>
      </c>
      <c r="Q56" s="18" t="s">
        <v>182</v>
      </c>
      <c r="R56" s="20" t="s">
        <v>182</v>
      </c>
      <c r="S56" s="18" t="s">
        <v>182</v>
      </c>
      <c r="T56" s="20" t="s">
        <v>182</v>
      </c>
      <c r="U56" s="18" t="n">
        <v>471.86538467</v>
      </c>
      <c r="V56" s="20" t="n">
        <v>17.5757502</v>
      </c>
    </row>
    <row r="57" spans="1:22">
      <c r="A57" s="15" t="s">
        <v>232</v>
      </c>
      <c r="B57" s="17" t="n">
        <v>6513</v>
      </c>
      <c r="C57" s="18">
        <f>(0.0/B57*100)</f>
        <v/>
      </c>
      <c r="D57" s="19" t="n">
        <v>6513</v>
      </c>
      <c r="E57" s="18" t="s">
        <v>182</v>
      </c>
      <c r="F57" s="20" t="s">
        <v>182</v>
      </c>
      <c r="G57" s="18" t="s">
        <v>182</v>
      </c>
      <c r="H57" s="20" t="s">
        <v>182</v>
      </c>
      <c r="I57" s="18" t="s">
        <v>182</v>
      </c>
      <c r="J57" s="20" t="s">
        <v>182</v>
      </c>
      <c r="K57" s="18" t="s">
        <v>182</v>
      </c>
      <c r="L57" s="20" t="s">
        <v>182</v>
      </c>
      <c r="M57" s="18" t="s">
        <v>182</v>
      </c>
      <c r="N57" s="20" t="s">
        <v>182</v>
      </c>
      <c r="O57" s="18" t="s">
        <v>182</v>
      </c>
      <c r="P57" s="20" t="s">
        <v>182</v>
      </c>
      <c r="Q57" s="18" t="n">
        <v>386.10959158</v>
      </c>
      <c r="R57" s="20" t="n">
        <v>3.0844628</v>
      </c>
      <c r="S57" s="18" t="s">
        <v>182</v>
      </c>
      <c r="T57" s="20" t="s">
        <v>182</v>
      </c>
      <c r="U57" s="18" t="s">
        <v>182</v>
      </c>
      <c r="V57" s="20" t="s">
        <v>182</v>
      </c>
    </row>
    <row r="58" spans="1:22">
      <c r="A58" s="15" t="s">
        <v>233</v>
      </c>
      <c r="B58" s="17" t="n">
        <v>7267</v>
      </c>
      <c r="C58" s="18">
        <f>(0.0/B58*100)</f>
        <v/>
      </c>
      <c r="D58" s="19" t="n">
        <v>7267</v>
      </c>
      <c r="E58" s="18" t="s">
        <v>182</v>
      </c>
      <c r="F58" s="20" t="s">
        <v>182</v>
      </c>
      <c r="G58" s="18" t="s">
        <v>182</v>
      </c>
      <c r="H58" s="20" t="s">
        <v>182</v>
      </c>
      <c r="I58" s="18" t="s">
        <v>182</v>
      </c>
      <c r="J58" s="20" t="s">
        <v>182</v>
      </c>
      <c r="K58" s="18" t="s">
        <v>182</v>
      </c>
      <c r="L58" s="20" t="s">
        <v>182</v>
      </c>
      <c r="M58" s="18" t="s">
        <v>182</v>
      </c>
      <c r="N58" s="20" t="s">
        <v>182</v>
      </c>
      <c r="O58" s="18" t="s">
        <v>182</v>
      </c>
      <c r="P58" s="20" t="s">
        <v>182</v>
      </c>
      <c r="Q58" s="18" t="n">
        <v>380.25901051</v>
      </c>
      <c r="R58" s="20" t="n">
        <v>2.6518124</v>
      </c>
      <c r="S58" s="18" t="s">
        <v>182</v>
      </c>
      <c r="T58" s="20" t="s">
        <v>182</v>
      </c>
      <c r="U58" s="18" t="s">
        <v>182</v>
      </c>
      <c r="V58" s="20" t="s">
        <v>182</v>
      </c>
    </row>
    <row r="59" spans="1:22">
      <c r="A59" s="15" t="s">
        <v>234</v>
      </c>
      <c r="B59" s="17" t="n">
        <v>4826</v>
      </c>
      <c r="C59" s="18">
        <f>(0.0/B59*100)</f>
        <v/>
      </c>
      <c r="D59" s="19" t="n">
        <v>4826</v>
      </c>
      <c r="E59" s="18" t="s">
        <v>182</v>
      </c>
      <c r="F59" s="20" t="s">
        <v>182</v>
      </c>
      <c r="G59" s="18" t="s">
        <v>182</v>
      </c>
      <c r="H59" s="20" t="s">
        <v>182</v>
      </c>
      <c r="I59" s="18" t="s">
        <v>182</v>
      </c>
      <c r="J59" s="20" t="s">
        <v>182</v>
      </c>
      <c r="K59" s="18" t="s">
        <v>182</v>
      </c>
      <c r="L59" s="20" t="s">
        <v>182</v>
      </c>
      <c r="M59" s="18" t="s">
        <v>182</v>
      </c>
      <c r="N59" s="20" t="s">
        <v>182</v>
      </c>
      <c r="O59" s="18" t="s">
        <v>182</v>
      </c>
      <c r="P59" s="20" t="s">
        <v>182</v>
      </c>
      <c r="Q59" s="18" t="n">
        <v>361.5339806</v>
      </c>
      <c r="R59" s="20" t="n">
        <v>1.62528789</v>
      </c>
      <c r="S59" s="18" t="s">
        <v>182</v>
      </c>
      <c r="T59" s="20" t="s">
        <v>182</v>
      </c>
      <c r="U59" s="18" t="s">
        <v>182</v>
      </c>
      <c r="V59" s="20" t="s">
        <v>182</v>
      </c>
    </row>
    <row r="60" spans="1:22">
      <c r="A60" s="15" t="s">
        <v>235</v>
      </c>
      <c r="B60" s="17" t="n">
        <v>4546</v>
      </c>
      <c r="C60" s="18">
        <f>(0.0/B60*100)</f>
        <v/>
      </c>
      <c r="D60" s="19" t="n">
        <v>4546</v>
      </c>
      <c r="E60" s="18" t="s">
        <v>182</v>
      </c>
      <c r="F60" s="20" t="s">
        <v>182</v>
      </c>
      <c r="G60" s="18" t="s">
        <v>182</v>
      </c>
      <c r="H60" s="20" t="s">
        <v>182</v>
      </c>
      <c r="I60" s="18" t="s">
        <v>182</v>
      </c>
      <c r="J60" s="20" t="s">
        <v>182</v>
      </c>
      <c r="K60" s="18" t="s">
        <v>182</v>
      </c>
      <c r="L60" s="20" t="s">
        <v>182</v>
      </c>
      <c r="M60" s="18" t="s">
        <v>182</v>
      </c>
      <c r="N60" s="20" t="s">
        <v>182</v>
      </c>
      <c r="O60" s="18" t="s">
        <v>182</v>
      </c>
      <c r="P60" s="20" t="s">
        <v>182</v>
      </c>
      <c r="Q60" s="18" t="n">
        <v>396.24965264</v>
      </c>
      <c r="R60" s="20" t="n">
        <v>3.6919812</v>
      </c>
      <c r="S60" s="18" t="s">
        <v>182</v>
      </c>
      <c r="T60" s="20" t="s">
        <v>182</v>
      </c>
      <c r="U60" s="18" t="s">
        <v>182</v>
      </c>
      <c r="V60" s="20" t="s">
        <v>182</v>
      </c>
    </row>
    <row r="61" spans="1:22">
      <c r="A61" s="15" t="s">
        <v>236</v>
      </c>
      <c r="B61" s="17" t="n">
        <v>6525</v>
      </c>
      <c r="C61" s="18">
        <f>(292.0/B61*100)</f>
        <v/>
      </c>
      <c r="D61" s="19" t="n">
        <v>6233</v>
      </c>
      <c r="E61" s="18" t="n">
        <v>485.89436529</v>
      </c>
      <c r="F61" s="20" t="n">
        <v>3.82464503</v>
      </c>
      <c r="G61" s="18" t="n">
        <v>487.43466838</v>
      </c>
      <c r="H61" s="20" t="n">
        <v>3.80920932</v>
      </c>
      <c r="I61" s="18" t="n">
        <v>481.9276247</v>
      </c>
      <c r="J61" s="20" t="n">
        <v>2.65974367</v>
      </c>
      <c r="K61" s="18" t="n">
        <v>478.84239051</v>
      </c>
      <c r="L61" s="20" t="n">
        <v>4.1246719</v>
      </c>
      <c r="M61" s="18" t="n">
        <v>412.79041495</v>
      </c>
      <c r="N61" s="20" t="n">
        <v>15.55189954</v>
      </c>
      <c r="O61" s="18" t="s">
        <v>182</v>
      </c>
      <c r="P61" s="20" t="s">
        <v>182</v>
      </c>
      <c r="Q61" s="18" t="s">
        <v>182</v>
      </c>
      <c r="R61" s="20" t="s">
        <v>182</v>
      </c>
      <c r="S61" s="18" t="s">
        <v>182</v>
      </c>
      <c r="T61" s="20" t="s">
        <v>182</v>
      </c>
      <c r="U61" s="18" t="n">
        <v>418.37928192</v>
      </c>
      <c r="V61" s="20" t="n">
        <v>8.27629724</v>
      </c>
    </row>
    <row r="62" spans="1:22">
      <c r="A62" s="15" t="s">
        <v>237</v>
      </c>
      <c r="B62" s="17" t="n">
        <v>4476</v>
      </c>
      <c r="C62" s="18">
        <f>(5.0/B62*100)</f>
        <v/>
      </c>
      <c r="D62" s="19" t="n">
        <v>4471</v>
      </c>
      <c r="E62" s="18" t="n">
        <v>554.96133754</v>
      </c>
      <c r="F62" s="20" t="n">
        <v>5.5205123</v>
      </c>
      <c r="G62" s="18" t="n">
        <v>557.43237477</v>
      </c>
      <c r="H62" s="20" t="n">
        <v>2.49538004</v>
      </c>
      <c r="I62" s="18" t="n">
        <v>538.32835739</v>
      </c>
      <c r="J62" s="20" t="n">
        <v>1.82291354</v>
      </c>
      <c r="K62" s="18" t="n">
        <v>522.89418739</v>
      </c>
      <c r="L62" s="20" t="n">
        <v>5.48013275</v>
      </c>
      <c r="M62" s="18" t="n">
        <v>492.5715519</v>
      </c>
      <c r="N62" s="20" t="n">
        <v>17.55575261</v>
      </c>
      <c r="O62" s="18" t="s">
        <v>182</v>
      </c>
      <c r="P62" s="20" t="s">
        <v>182</v>
      </c>
      <c r="Q62" s="18" t="s">
        <v>182</v>
      </c>
      <c r="R62" s="20" t="s">
        <v>182</v>
      </c>
      <c r="S62" s="18" t="s">
        <v>182</v>
      </c>
      <c r="T62" s="20" t="s">
        <v>182</v>
      </c>
      <c r="U62" s="18" t="n">
        <v>470.07957966</v>
      </c>
      <c r="V62" s="20" t="n">
        <v>28.10222862</v>
      </c>
    </row>
    <row r="63" spans="1:22">
      <c r="A63" s="15" t="s">
        <v>238</v>
      </c>
      <c r="B63" s="17" t="n">
        <v>5324</v>
      </c>
      <c r="C63" s="18">
        <f>(0.0/B63*100)</f>
        <v/>
      </c>
      <c r="D63" s="19" t="n">
        <v>5324</v>
      </c>
      <c r="E63" s="18" t="s">
        <v>182</v>
      </c>
      <c r="F63" s="20" t="s">
        <v>182</v>
      </c>
      <c r="G63" s="18" t="s">
        <v>182</v>
      </c>
      <c r="H63" s="20" t="s">
        <v>182</v>
      </c>
      <c r="I63" s="18" t="s">
        <v>182</v>
      </c>
      <c r="J63" s="20" t="s">
        <v>182</v>
      </c>
      <c r="K63" s="18" t="s">
        <v>182</v>
      </c>
      <c r="L63" s="20" t="s">
        <v>182</v>
      </c>
      <c r="M63" s="18" t="s">
        <v>182</v>
      </c>
      <c r="N63" s="20" t="s">
        <v>182</v>
      </c>
      <c r="O63" s="18" t="s">
        <v>182</v>
      </c>
      <c r="P63" s="20" t="s">
        <v>182</v>
      </c>
      <c r="Q63" s="18" t="n">
        <v>371.31142887</v>
      </c>
      <c r="R63" s="20" t="n">
        <v>1.28307667</v>
      </c>
      <c r="S63" s="18" t="s">
        <v>182</v>
      </c>
      <c r="T63" s="20" t="s">
        <v>182</v>
      </c>
      <c r="U63" s="18" t="s">
        <v>182</v>
      </c>
      <c r="V63" s="20" t="s">
        <v>182</v>
      </c>
    </row>
    <row r="64" spans="1:22">
      <c r="A64" s="15" t="s">
        <v>239</v>
      </c>
      <c r="B64" s="17" t="n">
        <v>3634</v>
      </c>
      <c r="C64" s="18">
        <f>(0.0/B64*100)</f>
        <v/>
      </c>
      <c r="D64" s="19" t="n">
        <v>3634</v>
      </c>
      <c r="E64" s="18" t="s">
        <v>182</v>
      </c>
      <c r="F64" s="20" t="s">
        <v>182</v>
      </c>
      <c r="G64" s="18" t="s">
        <v>182</v>
      </c>
      <c r="H64" s="20" t="s">
        <v>182</v>
      </c>
      <c r="I64" s="18" t="s">
        <v>182</v>
      </c>
      <c r="J64" s="20" t="s">
        <v>182</v>
      </c>
      <c r="K64" s="18" t="s">
        <v>182</v>
      </c>
      <c r="L64" s="20" t="s">
        <v>182</v>
      </c>
      <c r="M64" s="18" t="s">
        <v>182</v>
      </c>
      <c r="N64" s="20" t="s">
        <v>182</v>
      </c>
      <c r="O64" s="18" t="s">
        <v>182</v>
      </c>
      <c r="P64" s="20" t="s">
        <v>182</v>
      </c>
      <c r="Q64" s="18" t="n">
        <v>478.6447938</v>
      </c>
      <c r="R64" s="20" t="n">
        <v>1.71583638</v>
      </c>
      <c r="S64" s="18" t="s">
        <v>182</v>
      </c>
      <c r="T64" s="20" t="s">
        <v>182</v>
      </c>
      <c r="U64" s="18" t="s">
        <v>182</v>
      </c>
      <c r="V64" s="20" t="s">
        <v>182</v>
      </c>
    </row>
    <row r="65" spans="1:22">
      <c r="A65" s="15" t="s">
        <v>240</v>
      </c>
      <c r="B65" s="17" t="n">
        <v>5325</v>
      </c>
      <c r="C65" s="18">
        <f>(0.0/B65*100)</f>
        <v/>
      </c>
      <c r="D65" s="19" t="n">
        <v>5325</v>
      </c>
      <c r="E65" s="18" t="s">
        <v>182</v>
      </c>
      <c r="F65" s="20" t="s">
        <v>182</v>
      </c>
      <c r="G65" s="18" t="s">
        <v>182</v>
      </c>
      <c r="H65" s="20" t="s">
        <v>182</v>
      </c>
      <c r="I65" s="18" t="s">
        <v>182</v>
      </c>
      <c r="J65" s="20" t="s">
        <v>182</v>
      </c>
      <c r="K65" s="18" t="s">
        <v>182</v>
      </c>
      <c r="L65" s="20" t="s">
        <v>182</v>
      </c>
      <c r="M65" s="18" t="s">
        <v>182</v>
      </c>
      <c r="N65" s="20" t="s">
        <v>182</v>
      </c>
      <c r="O65" s="18" t="s">
        <v>182</v>
      </c>
      <c r="P65" s="20" t="s">
        <v>182</v>
      </c>
      <c r="Q65" s="18" t="n">
        <v>419.66352142</v>
      </c>
      <c r="R65" s="20" t="n">
        <v>2.4655214</v>
      </c>
      <c r="S65" s="18" t="s">
        <v>182</v>
      </c>
      <c r="T65" s="20" t="s">
        <v>182</v>
      </c>
      <c r="U65" s="18" t="s">
        <v>182</v>
      </c>
      <c r="V65" s="20" t="s">
        <v>182</v>
      </c>
    </row>
    <row r="66" spans="1:22">
      <c r="A66" s="15" t="s">
        <v>241</v>
      </c>
      <c r="B66" s="17" t="n">
        <v>5665</v>
      </c>
      <c r="C66" s="18">
        <f>(0.0/B66*100)</f>
        <v/>
      </c>
      <c r="D66" s="19" t="n">
        <v>5665</v>
      </c>
      <c r="E66" s="18" t="s">
        <v>182</v>
      </c>
      <c r="F66" s="20" t="s">
        <v>182</v>
      </c>
      <c r="G66" s="18" t="s">
        <v>182</v>
      </c>
      <c r="H66" s="20" t="s">
        <v>182</v>
      </c>
      <c r="I66" s="18" t="s">
        <v>182</v>
      </c>
      <c r="J66" s="20" t="s">
        <v>182</v>
      </c>
      <c r="K66" s="18" t="s">
        <v>182</v>
      </c>
      <c r="L66" s="20" t="s">
        <v>182</v>
      </c>
      <c r="M66" s="18" t="s">
        <v>182</v>
      </c>
      <c r="N66" s="20" t="s">
        <v>182</v>
      </c>
      <c r="O66" s="18" t="s">
        <v>182</v>
      </c>
      <c r="P66" s="20" t="s">
        <v>182</v>
      </c>
      <c r="Q66" s="18" t="n">
        <v>417.93412468</v>
      </c>
      <c r="R66" s="20" t="n">
        <v>1.46238599</v>
      </c>
      <c r="S66" s="18" t="s">
        <v>182</v>
      </c>
      <c r="T66" s="20" t="s">
        <v>182</v>
      </c>
      <c r="U66" s="18" t="s">
        <v>182</v>
      </c>
      <c r="V66" s="20" t="s">
        <v>182</v>
      </c>
    </row>
    <row r="67" spans="1:22">
      <c r="A67" s="15" t="s">
        <v>242</v>
      </c>
      <c r="B67" s="17" t="n">
        <v>6971</v>
      </c>
      <c r="C67" s="18">
        <f>(1072.0/B67*100)</f>
        <v/>
      </c>
      <c r="D67" s="19" t="n">
        <v>5899</v>
      </c>
      <c r="E67" s="18" t="n">
        <v>377.74375773</v>
      </c>
      <c r="F67" s="20" t="n">
        <v>5.85744351</v>
      </c>
      <c r="G67" s="18" t="n">
        <v>402.24552137</v>
      </c>
      <c r="H67" s="20" t="n">
        <v>4.11228872</v>
      </c>
      <c r="I67" s="18" t="n">
        <v>403.01408712</v>
      </c>
      <c r="J67" s="20" t="n">
        <v>2.81714466</v>
      </c>
      <c r="K67" s="18" t="n">
        <v>405.55481704</v>
      </c>
      <c r="L67" s="20" t="n">
        <v>5.78925693</v>
      </c>
      <c r="M67" s="18" t="n">
        <v>303.84785217</v>
      </c>
      <c r="N67" s="20" t="n">
        <v>8.663461910000001</v>
      </c>
      <c r="O67" s="18" t="s">
        <v>182</v>
      </c>
      <c r="P67" s="20" t="s">
        <v>182</v>
      </c>
      <c r="Q67" s="18" t="s">
        <v>182</v>
      </c>
      <c r="R67" s="20" t="s">
        <v>182</v>
      </c>
      <c r="S67" s="18" t="s">
        <v>182</v>
      </c>
      <c r="T67" s="20" t="s">
        <v>182</v>
      </c>
      <c r="U67" s="18" t="n">
        <v>336.47975078</v>
      </c>
      <c r="V67" s="20" t="n">
        <v>7.58303169</v>
      </c>
    </row>
    <row r="68" spans="1:22">
      <c r="A68" s="15" t="s">
        <v>243</v>
      </c>
      <c r="B68" s="17" t="n">
        <v>12083</v>
      </c>
      <c r="C68" s="18">
        <f>(0.0/B68*100)</f>
        <v/>
      </c>
      <c r="D68" s="19" t="n">
        <v>12083</v>
      </c>
      <c r="E68" s="18" t="s">
        <v>182</v>
      </c>
      <c r="F68" s="20" t="s">
        <v>182</v>
      </c>
      <c r="G68" s="18" t="s">
        <v>182</v>
      </c>
      <c r="H68" s="20" t="s">
        <v>182</v>
      </c>
      <c r="I68" s="18" t="s">
        <v>182</v>
      </c>
      <c r="J68" s="20" t="s">
        <v>182</v>
      </c>
      <c r="K68" s="18" t="s">
        <v>182</v>
      </c>
      <c r="L68" s="20" t="s">
        <v>182</v>
      </c>
      <c r="M68" s="18" t="s">
        <v>182</v>
      </c>
      <c r="N68" s="20" t="s">
        <v>182</v>
      </c>
      <c r="O68" s="18" t="s">
        <v>182</v>
      </c>
      <c r="P68" s="20" t="s">
        <v>182</v>
      </c>
      <c r="Q68" s="18" t="n">
        <v>402.4006351</v>
      </c>
      <c r="R68" s="20" t="n">
        <v>1.27354229</v>
      </c>
      <c r="S68" s="18" t="s">
        <v>182</v>
      </c>
      <c r="T68" s="20" t="s">
        <v>182</v>
      </c>
      <c r="U68" s="18" t="s">
        <v>182</v>
      </c>
      <c r="V68" s="20" t="s">
        <v>182</v>
      </c>
    </row>
    <row r="69" spans="1:22">
      <c r="A69" s="15" t="s">
        <v>244</v>
      </c>
      <c r="B69" s="17" t="n">
        <v>4876</v>
      </c>
      <c r="C69" s="18">
        <f>(0.0/B69*100)</f>
        <v/>
      </c>
      <c r="D69" s="19" t="n">
        <v>4876</v>
      </c>
      <c r="E69" s="18" t="s">
        <v>182</v>
      </c>
      <c r="F69" s="20" t="s">
        <v>182</v>
      </c>
      <c r="G69" s="18" t="s">
        <v>182</v>
      </c>
      <c r="H69" s="20" t="s">
        <v>182</v>
      </c>
      <c r="I69" s="18" t="s">
        <v>182</v>
      </c>
      <c r="J69" s="20" t="s">
        <v>182</v>
      </c>
      <c r="K69" s="18" t="s">
        <v>182</v>
      </c>
      <c r="L69" s="20" t="s">
        <v>182</v>
      </c>
      <c r="M69" s="18" t="s">
        <v>182</v>
      </c>
      <c r="N69" s="20" t="s">
        <v>182</v>
      </c>
      <c r="O69" s="18" t="s">
        <v>182</v>
      </c>
      <c r="P69" s="20" t="s">
        <v>182</v>
      </c>
      <c r="Q69" s="18" t="n">
        <v>443.95431517</v>
      </c>
      <c r="R69" s="20" t="n">
        <v>3.78500092</v>
      </c>
      <c r="S69" s="18" t="s">
        <v>182</v>
      </c>
      <c r="T69" s="20" t="s">
        <v>182</v>
      </c>
      <c r="U69" s="18" t="s">
        <v>182</v>
      </c>
      <c r="V69" s="20" t="s">
        <v>182</v>
      </c>
    </row>
    <row r="70" spans="1:22">
      <c r="A70" s="15" t="s">
        <v>245</v>
      </c>
      <c r="B70" s="17" t="n">
        <v>6036</v>
      </c>
      <c r="C70" s="18">
        <f>(223.0/B70*100)</f>
        <v/>
      </c>
      <c r="D70" s="19" t="n">
        <v>5813</v>
      </c>
      <c r="E70" s="18" t="n">
        <v>496.82787131</v>
      </c>
      <c r="F70" s="20" t="n">
        <v>6.24735681</v>
      </c>
      <c r="G70" s="18" t="n">
        <v>507.06338826</v>
      </c>
      <c r="H70" s="20" t="n">
        <v>3.85856472</v>
      </c>
      <c r="I70" s="18" t="n">
        <v>496.18142252</v>
      </c>
      <c r="J70" s="20" t="n">
        <v>3.08672034</v>
      </c>
      <c r="K70" s="18" t="n">
        <v>499.35812851</v>
      </c>
      <c r="L70" s="20" t="n">
        <v>5.27033091</v>
      </c>
      <c r="M70" s="18" t="n">
        <v>454.95534387</v>
      </c>
      <c r="N70" s="20" t="n">
        <v>16.73197951</v>
      </c>
      <c r="O70" s="18" t="s">
        <v>182</v>
      </c>
      <c r="P70" s="20" t="s">
        <v>182</v>
      </c>
      <c r="Q70" s="18" t="s">
        <v>182</v>
      </c>
      <c r="R70" s="20" t="s">
        <v>182</v>
      </c>
      <c r="S70" s="18" t="s">
        <v>182</v>
      </c>
      <c r="T70" s="20" t="s">
        <v>182</v>
      </c>
      <c r="U70" s="18" t="n">
        <v>445.73579873</v>
      </c>
      <c r="V70" s="20" t="n">
        <v>8.231133209999999</v>
      </c>
    </row>
    <row r="71" spans="1:22">
      <c r="A71" s="15" t="s">
        <v>246</v>
      </c>
      <c r="B71" s="17" t="n">
        <v>6115</v>
      </c>
      <c r="C71" s="18">
        <f>(132.0/B71*100)</f>
        <v/>
      </c>
      <c r="D71" s="19" t="n">
        <v>5983</v>
      </c>
      <c r="E71" s="18" t="n">
        <v>575.07402157</v>
      </c>
      <c r="F71" s="20" t="n">
        <v>4.59619499</v>
      </c>
      <c r="G71" s="18" t="n">
        <v>581.10253109</v>
      </c>
      <c r="H71" s="20" t="n">
        <v>3.03573583</v>
      </c>
      <c r="I71" s="18" t="n">
        <v>559.4111256800001</v>
      </c>
      <c r="J71" s="20" t="n">
        <v>1.93863572</v>
      </c>
      <c r="K71" s="18" t="n">
        <v>557.6724108</v>
      </c>
      <c r="L71" s="20" t="n">
        <v>5.19813445</v>
      </c>
      <c r="M71" s="18" t="n">
        <v>478.19921099</v>
      </c>
      <c r="N71" s="20" t="n">
        <v>17.49214051</v>
      </c>
      <c r="O71" s="18" t="s">
        <v>182</v>
      </c>
      <c r="P71" s="20" t="s">
        <v>182</v>
      </c>
      <c r="Q71" s="18" t="s">
        <v>182</v>
      </c>
      <c r="R71" s="20" t="s">
        <v>182</v>
      </c>
      <c r="S71" s="18" t="s">
        <v>182</v>
      </c>
      <c r="T71" s="20" t="s">
        <v>182</v>
      </c>
      <c r="U71" s="18" t="n">
        <v>524.88322055</v>
      </c>
      <c r="V71" s="20" t="n">
        <v>11.79917827</v>
      </c>
    </row>
    <row r="72" spans="1:22">
      <c r="A72" s="15" t="s">
        <v>247</v>
      </c>
      <c r="B72" s="17" t="n">
        <v>7708</v>
      </c>
      <c r="C72" s="18">
        <f>(9.0/B72*100)</f>
        <v/>
      </c>
      <c r="D72" s="19" t="n">
        <v>7699</v>
      </c>
      <c r="E72" s="18" t="n">
        <v>527.15997193</v>
      </c>
      <c r="F72" s="20" t="n">
        <v>7.68237631</v>
      </c>
      <c r="G72" s="18" t="n">
        <v>558.60345447</v>
      </c>
      <c r="H72" s="20" t="n">
        <v>4.33375941</v>
      </c>
      <c r="I72" s="18" t="n">
        <v>540.73039824</v>
      </c>
      <c r="J72" s="20" t="n">
        <v>2.96292781</v>
      </c>
      <c r="K72" s="18" t="n">
        <v>540.0707180000001</v>
      </c>
      <c r="L72" s="20" t="n">
        <v>5.8402487</v>
      </c>
      <c r="M72" s="18" t="n">
        <v>397.26229727</v>
      </c>
      <c r="N72" s="20" t="n">
        <v>19.0006931</v>
      </c>
      <c r="O72" s="18" t="s">
        <v>182</v>
      </c>
      <c r="P72" s="20" t="s">
        <v>182</v>
      </c>
      <c r="Q72" s="18" t="s">
        <v>182</v>
      </c>
      <c r="R72" s="20" t="s">
        <v>182</v>
      </c>
      <c r="S72" s="18" t="s">
        <v>182</v>
      </c>
      <c r="T72" s="20" t="s">
        <v>182</v>
      </c>
      <c r="U72" s="18" t="n">
        <v>461.81130563</v>
      </c>
      <c r="V72" s="20" t="n">
        <v>30.53389566</v>
      </c>
    </row>
    <row r="73" spans="1:22">
      <c r="A73" s="15" t="s">
        <v>248</v>
      </c>
      <c r="B73" s="17" t="n">
        <v>8249</v>
      </c>
      <c r="C73" s="18">
        <f>(279.0/B73*100)</f>
        <v/>
      </c>
      <c r="D73" s="19" t="n">
        <v>7970</v>
      </c>
      <c r="E73" s="18" t="n">
        <v>413.50113887</v>
      </c>
      <c r="F73" s="20" t="n">
        <v>8.0308362</v>
      </c>
      <c r="G73" s="18" t="n">
        <v>418.10809606</v>
      </c>
      <c r="H73" s="20" t="n">
        <v>5.67631673</v>
      </c>
      <c r="I73" s="18" t="n">
        <v>417.76163927</v>
      </c>
      <c r="J73" s="20" t="n">
        <v>2.92088924</v>
      </c>
      <c r="K73" s="18" t="n">
        <v>420.66639255</v>
      </c>
      <c r="L73" s="20" t="n">
        <v>5.42825072</v>
      </c>
      <c r="M73" s="18" t="n">
        <v>373.56292305</v>
      </c>
      <c r="N73" s="20" t="n">
        <v>8.33863586</v>
      </c>
      <c r="O73" s="18" t="s">
        <v>182</v>
      </c>
      <c r="P73" s="20" t="s">
        <v>182</v>
      </c>
      <c r="Q73" s="18" t="s">
        <v>182</v>
      </c>
      <c r="R73" s="20" t="s">
        <v>182</v>
      </c>
      <c r="S73" s="18" t="s">
        <v>182</v>
      </c>
      <c r="T73" s="20" t="s">
        <v>182</v>
      </c>
      <c r="U73" s="18" t="n">
        <v>382.04275662</v>
      </c>
      <c r="V73" s="20" t="n">
        <v>11.97735829</v>
      </c>
    </row>
    <row r="74" spans="1:22">
      <c r="A74" s="15" t="s">
        <v>249</v>
      </c>
      <c r="B74" s="17" t="n">
        <v>4692</v>
      </c>
      <c r="C74" s="18">
        <f>(0.0/B74*100)</f>
        <v/>
      </c>
      <c r="D74" s="19" t="n">
        <v>4692</v>
      </c>
      <c r="E74" s="18" t="s">
        <v>182</v>
      </c>
      <c r="F74" s="20" t="s">
        <v>182</v>
      </c>
      <c r="G74" s="18" t="s">
        <v>182</v>
      </c>
      <c r="H74" s="20" t="s">
        <v>182</v>
      </c>
      <c r="I74" s="18" t="s">
        <v>182</v>
      </c>
      <c r="J74" s="20" t="s">
        <v>182</v>
      </c>
      <c r="K74" s="18" t="s">
        <v>182</v>
      </c>
      <c r="L74" s="20" t="s">
        <v>182</v>
      </c>
      <c r="M74" s="18" t="s">
        <v>182</v>
      </c>
      <c r="N74" s="20" t="s">
        <v>182</v>
      </c>
      <c r="O74" s="18" t="s">
        <v>182</v>
      </c>
      <c r="P74" s="20" t="s">
        <v>182</v>
      </c>
      <c r="Q74" s="18" t="n">
        <v>417.24339576</v>
      </c>
      <c r="R74" s="20" t="n">
        <v>1.40662681</v>
      </c>
      <c r="S74" s="18" t="s">
        <v>182</v>
      </c>
      <c r="T74" s="20" t="s">
        <v>182</v>
      </c>
      <c r="U74" s="18" t="s">
        <v>182</v>
      </c>
      <c r="V74" s="20" t="s">
        <v>182</v>
      </c>
    </row>
    <row r="75" spans="1:22">
      <c r="A75" s="15" t="s">
        <v>250</v>
      </c>
      <c r="B75" s="17" t="n">
        <v>5375</v>
      </c>
      <c r="C75" s="18">
        <f>(0.0/B75*100)</f>
        <v/>
      </c>
      <c r="D75" s="19" t="n">
        <v>5375</v>
      </c>
      <c r="E75" s="18" t="s">
        <v>182</v>
      </c>
      <c r="F75" s="20" t="s">
        <v>182</v>
      </c>
      <c r="G75" s="18" t="s">
        <v>182</v>
      </c>
      <c r="H75" s="20" t="s">
        <v>182</v>
      </c>
      <c r="I75" s="18" t="s">
        <v>182</v>
      </c>
      <c r="J75" s="20" t="s">
        <v>182</v>
      </c>
      <c r="K75" s="18" t="s">
        <v>182</v>
      </c>
      <c r="L75" s="20" t="s">
        <v>182</v>
      </c>
      <c r="M75" s="18" t="s">
        <v>182</v>
      </c>
      <c r="N75" s="20" t="s">
        <v>182</v>
      </c>
      <c r="O75" s="18" t="s">
        <v>182</v>
      </c>
      <c r="P75" s="20" t="s">
        <v>182</v>
      </c>
      <c r="Q75" s="18" t="n">
        <v>366.81798548</v>
      </c>
      <c r="R75" s="20" t="n">
        <v>2.95156554</v>
      </c>
      <c r="S75" s="18" t="s">
        <v>182</v>
      </c>
      <c r="T75" s="20" t="s">
        <v>182</v>
      </c>
      <c r="U75" s="18" t="s">
        <v>182</v>
      </c>
      <c r="V75" s="20" t="s">
        <v>182</v>
      </c>
    </row>
    <row r="76" spans="1:22">
      <c r="A76" s="15" t="s">
        <v>251</v>
      </c>
      <c r="B76" s="17" t="n">
        <v>14167</v>
      </c>
      <c r="C76" s="18">
        <f>(0.0/B76*100)</f>
        <v/>
      </c>
      <c r="D76" s="19" t="n">
        <v>14167</v>
      </c>
      <c r="E76" s="18" t="s">
        <v>182</v>
      </c>
      <c r="F76" s="20" t="s">
        <v>182</v>
      </c>
      <c r="G76" s="18" t="s">
        <v>182</v>
      </c>
      <c r="H76" s="20" t="s">
        <v>182</v>
      </c>
      <c r="I76" s="18" t="s">
        <v>182</v>
      </c>
      <c r="J76" s="20" t="s">
        <v>182</v>
      </c>
      <c r="K76" s="18" t="s">
        <v>182</v>
      </c>
      <c r="L76" s="20" t="s">
        <v>182</v>
      </c>
      <c r="M76" s="18" t="s">
        <v>182</v>
      </c>
      <c r="N76" s="20" t="s">
        <v>182</v>
      </c>
      <c r="O76" s="18" t="s">
        <v>182</v>
      </c>
      <c r="P76" s="20" t="s">
        <v>182</v>
      </c>
      <c r="Q76" s="18" t="n">
        <v>427.48273896</v>
      </c>
      <c r="R76" s="20" t="n">
        <v>2.40767111</v>
      </c>
      <c r="S76" s="18" t="s">
        <v>182</v>
      </c>
      <c r="T76" s="20" t="s">
        <v>182</v>
      </c>
      <c r="U76" s="18" t="s">
        <v>182</v>
      </c>
      <c r="V76" s="20" t="s">
        <v>182</v>
      </c>
    </row>
    <row r="77" spans="1:22">
      <c r="A77" s="15" t="s">
        <v>252</v>
      </c>
      <c r="B77" s="17" t="n">
        <v>6062</v>
      </c>
      <c r="C77" s="18">
        <f>(368.0/B77*100)</f>
        <v/>
      </c>
      <c r="D77" s="19" t="n">
        <v>5694</v>
      </c>
      <c r="E77" s="18" t="n">
        <v>408.21962843</v>
      </c>
      <c r="F77" s="20" t="n">
        <v>5.88838975</v>
      </c>
      <c r="G77" s="18" t="n">
        <v>447.16654081</v>
      </c>
      <c r="H77" s="20" t="n">
        <v>4.74556463</v>
      </c>
      <c r="I77" s="18" t="n">
        <v>436.50764671</v>
      </c>
      <c r="J77" s="20" t="n">
        <v>3.29734308</v>
      </c>
      <c r="K77" s="18" t="n">
        <v>428.66758117</v>
      </c>
      <c r="L77" s="20" t="n">
        <v>5.69041498</v>
      </c>
      <c r="M77" s="18" t="n">
        <v>351.09429102</v>
      </c>
      <c r="N77" s="20" t="n">
        <v>14.79109672</v>
      </c>
      <c r="O77" s="18" t="s">
        <v>182</v>
      </c>
      <c r="P77" s="20" t="s">
        <v>182</v>
      </c>
      <c r="Q77" s="18" t="s">
        <v>182</v>
      </c>
      <c r="R77" s="20" t="s">
        <v>182</v>
      </c>
      <c r="S77" s="18" t="s">
        <v>182</v>
      </c>
      <c r="T77" s="20" t="s">
        <v>182</v>
      </c>
      <c r="U77" s="18" t="n">
        <v>373.76384448</v>
      </c>
      <c r="V77" s="20" t="n">
        <v>3.51606155</v>
      </c>
    </row>
    <row r="78" spans="1:22">
      <c r="A78" s="15" t="s">
        <v>253</v>
      </c>
      <c r="B78" s="17" t="n">
        <v>5826</v>
      </c>
      <c r="C78" s="18">
        <f>(0.0/B78*100)</f>
        <v/>
      </c>
      <c r="D78" s="19" t="n">
        <v>5826</v>
      </c>
      <c r="E78" s="18" t="s">
        <v>182</v>
      </c>
      <c r="F78" s="20" t="s">
        <v>182</v>
      </c>
      <c r="G78" s="18" t="s">
        <v>182</v>
      </c>
      <c r="H78" s="20" t="s">
        <v>182</v>
      </c>
      <c r="I78" s="18" t="s">
        <v>182</v>
      </c>
      <c r="J78" s="20" t="s">
        <v>182</v>
      </c>
      <c r="K78" s="18" t="s">
        <v>182</v>
      </c>
      <c r="L78" s="20" t="s">
        <v>182</v>
      </c>
      <c r="M78" s="18" t="s">
        <v>182</v>
      </c>
      <c r="N78" s="20" t="s">
        <v>182</v>
      </c>
      <c r="O78" s="18" t="s">
        <v>182</v>
      </c>
      <c r="P78" s="20" t="s">
        <v>182</v>
      </c>
      <c r="Q78" s="18" t="n">
        <v>494.51831162</v>
      </c>
      <c r="R78" s="20" t="n">
        <v>4.45771317</v>
      </c>
      <c r="S78" s="18" t="s">
        <v>182</v>
      </c>
      <c r="T78" s="20" t="s">
        <v>182</v>
      </c>
      <c r="U78" s="18" t="s">
        <v>182</v>
      </c>
      <c r="V78" s="20" t="s">
        <v>182</v>
      </c>
    </row>
    <row customHeight="1" ht="25" r="79" spans="1:22">
      <c r="A79" s="15" t="s">
        <v>254</v>
      </c>
      <c r="B79" s="17" t="n">
        <v>1657</v>
      </c>
      <c r="C79" s="18">
        <f>(0.0/B79*100)</f>
        <v/>
      </c>
      <c r="D79" s="19" t="n">
        <v>1657</v>
      </c>
      <c r="E79" s="18" t="s">
        <v>182</v>
      </c>
      <c r="F79" s="20" t="s">
        <v>182</v>
      </c>
      <c r="G79" s="18" t="s">
        <v>182</v>
      </c>
      <c r="H79" s="20" t="s">
        <v>182</v>
      </c>
      <c r="I79" s="18" t="s">
        <v>182</v>
      </c>
      <c r="J79" s="20" t="s">
        <v>182</v>
      </c>
      <c r="K79" s="18" t="s">
        <v>182</v>
      </c>
      <c r="L79" s="20" t="s">
        <v>182</v>
      </c>
      <c r="M79" s="18" t="s">
        <v>182</v>
      </c>
      <c r="N79" s="20" t="s">
        <v>182</v>
      </c>
      <c r="O79" s="18" t="s">
        <v>182</v>
      </c>
      <c r="P79" s="20" t="s">
        <v>182</v>
      </c>
      <c r="Q79" s="18" t="n">
        <v>456.29558944</v>
      </c>
      <c r="R79" s="20" t="n">
        <v>6.90963052</v>
      </c>
      <c r="S79" s="18" t="s">
        <v>182</v>
      </c>
      <c r="T79" s="20" t="s">
        <v>182</v>
      </c>
      <c r="U79" s="18" t="s">
        <v>182</v>
      </c>
      <c r="V79" s="20" t="s">
        <v>182</v>
      </c>
    </row>
    <row r="80" spans="1:22">
      <c r="A80" s="15" t="s">
        <v>255</v>
      </c>
      <c r="B80" s="17" t="n">
        <v>7841</v>
      </c>
      <c r="C80" s="18">
        <f>(0.0/B80*100)</f>
        <v/>
      </c>
      <c r="D80" s="19" t="n">
        <v>7841</v>
      </c>
      <c r="E80" s="18" t="s">
        <v>182</v>
      </c>
      <c r="F80" s="20" t="s">
        <v>182</v>
      </c>
      <c r="G80" s="18" t="s">
        <v>182</v>
      </c>
      <c r="H80" s="20" t="s">
        <v>182</v>
      </c>
      <c r="I80" s="18" t="s">
        <v>182</v>
      </c>
      <c r="J80" s="20" t="s">
        <v>182</v>
      </c>
      <c r="K80" s="18" t="s">
        <v>182</v>
      </c>
      <c r="L80" s="20" t="s">
        <v>182</v>
      </c>
      <c r="M80" s="18" t="s">
        <v>182</v>
      </c>
      <c r="N80" s="20" t="s">
        <v>182</v>
      </c>
      <c r="O80" s="18" t="s">
        <v>182</v>
      </c>
      <c r="P80" s="20" t="s">
        <v>182</v>
      </c>
      <c r="Q80" s="18" t="n">
        <v>459.81599437</v>
      </c>
      <c r="R80" s="20" t="n">
        <v>4.27720318</v>
      </c>
      <c r="S80" s="18" t="s">
        <v>182</v>
      </c>
      <c r="T80" s="20" t="s">
        <v>182</v>
      </c>
      <c r="U80" s="18" t="s">
        <v>182</v>
      </c>
      <c r="V80" s="20" t="s">
        <v>182</v>
      </c>
    </row>
    <row r="81" spans="1:22">
      <c r="A81" s="21" t="s">
        <v>256</v>
      </c>
      <c r="B81" s="17" t="n">
        <v>8861</v>
      </c>
      <c r="C81" s="18">
        <f>(0.0/B81*100)</f>
        <v/>
      </c>
      <c r="D81" s="19" t="n">
        <v>8861</v>
      </c>
      <c r="E81" s="18" t="s">
        <v>182</v>
      </c>
      <c r="F81" s="20" t="s">
        <v>182</v>
      </c>
      <c r="G81" s="18" t="s">
        <v>182</v>
      </c>
      <c r="H81" s="20" t="s">
        <v>182</v>
      </c>
      <c r="I81" s="18" t="s">
        <v>182</v>
      </c>
      <c r="J81" s="20" t="s">
        <v>182</v>
      </c>
      <c r="K81" s="18" t="s">
        <v>182</v>
      </c>
      <c r="L81" s="20" t="s">
        <v>182</v>
      </c>
      <c r="M81" s="18" t="s">
        <v>182</v>
      </c>
      <c r="N81" s="20" t="s">
        <v>182</v>
      </c>
      <c r="O81" s="18" t="s">
        <v>182</v>
      </c>
      <c r="P81" s="20" t="s">
        <v>182</v>
      </c>
      <c r="Q81" s="18" t="n">
        <v>446.10977731</v>
      </c>
      <c r="R81" s="20" t="n">
        <v>3.2500212</v>
      </c>
      <c r="S81" s="18" t="s">
        <v>182</v>
      </c>
      <c r="T81" s="20" t="s">
        <v>182</v>
      </c>
      <c r="U81" s="18" t="s">
        <v>182</v>
      </c>
      <c r="V81" s="20" t="s">
        <v>182</v>
      </c>
    </row>
    <row r="82" spans="1:22">
      <c r="A82" s="22" t="n"/>
      <c r="B82" s="22" t="s">
        <v>257</v>
      </c>
      <c r="C82" s="22" t="s">
        <v>257</v>
      </c>
      <c r="D82" s="22" t="s">
        <v>257</v>
      </c>
      <c r="E82" s="22" t="s">
        <v>257</v>
      </c>
      <c r="F82" s="22" t="s">
        <v>257</v>
      </c>
      <c r="G82" s="22" t="s">
        <v>257</v>
      </c>
      <c r="H82" s="22" t="s">
        <v>257</v>
      </c>
      <c r="I82" s="22" t="s">
        <v>257</v>
      </c>
      <c r="J82" s="22" t="s">
        <v>257</v>
      </c>
      <c r="K82" s="22" t="s">
        <v>257</v>
      </c>
      <c r="L82" s="22" t="s">
        <v>257</v>
      </c>
      <c r="M82" s="22" t="s">
        <v>257</v>
      </c>
      <c r="N82" s="22" t="s">
        <v>257</v>
      </c>
      <c r="O82" s="22" t="s">
        <v>257</v>
      </c>
      <c r="P82" s="22" t="s">
        <v>257</v>
      </c>
      <c r="Q82" s="22" t="s">
        <v>257</v>
      </c>
      <c r="R82" s="22" t="s">
        <v>257</v>
      </c>
      <c r="S82" s="22" t="s">
        <v>257</v>
      </c>
      <c r="T82" s="22" t="s">
        <v>257</v>
      </c>
      <c r="U82" s="22" t="s">
        <v>257</v>
      </c>
      <c r="V82" s="22" t="s">
        <v>257</v>
      </c>
    </row>
    <row r="83" spans="1:22">
      <c r="A83" s="3" t="s">
        <v>258</v>
      </c>
    </row>
    <row r="84" spans="1:22">
      <c r="A84" s="23" t="s">
        <v>259</v>
      </c>
    </row>
    <row r="85" spans="1:22">
      <c r="A85" s="23" t="s">
        <v>260</v>
      </c>
    </row>
    <row customHeight="1" ht="30" r="86" spans="1:22">
      <c r="A86" s="23" t="s">
        <v>261</v>
      </c>
    </row>
    <row customHeight="1" ht="30" r="87" spans="1:22">
      <c r="A87" s="23" t="s">
        <v>257</v>
      </c>
    </row>
    <row customHeight="1" ht="30" r="88" spans="1:22">
      <c r="A88" s="23" t="s">
        <v>262</v>
      </c>
    </row>
    <row customHeight="1" ht="30" r="89" spans="1:22">
      <c r="A89" s="23" t="s">
        <v>263</v>
      </c>
    </row>
    <row customHeight="1" ht="30" r="90" spans="1:22">
      <c r="A90" s="23" t="s">
        <v>264</v>
      </c>
    </row>
    <row customHeight="1" ht="30" r="91" spans="1:22">
      <c r="A91" s="23" t="s">
        <v>265</v>
      </c>
    </row>
    <row customHeight="1" ht="30" r="92" spans="1:22">
      <c r="A92" s="23" t="s">
        <v>266</v>
      </c>
    </row>
    <row customHeight="1" ht="30" r="93" spans="1:22">
      <c r="A93" s="23" t="s">
        <v>267</v>
      </c>
    </row>
    <row customHeight="1" ht="30" r="94" spans="1:22">
      <c r="A94" s="23" t="s">
        <v>268</v>
      </c>
    </row>
    <row customHeight="1" ht="30" r="95" spans="1:22">
      <c r="A95" s="23" t="s">
        <v>269</v>
      </c>
    </row>
    <row customHeight="1" ht="30" r="96" spans="1:22">
      <c r="A96" s="23" t="s">
        <v>270</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82</vt:i4>
      </vt:variant>
    </vt:vector>
  </ns0:HeadingPairs>
  <ns0:TitlesOfParts>
    <vt:vector xmlns:vt="http://schemas.openxmlformats.org/officeDocument/2006/docPropsVTypes" baseType="lpstr" size="82">
      <vt:lpstr>Table of Contents</vt:lpstr>
      <vt:lpstr>IC001Q01TA</vt:lpstr>
      <vt:lpstr>IC001Q02TA</vt:lpstr>
      <vt:lpstr>IC001Q03TA</vt:lpstr>
      <vt:lpstr>IC001Q04TA</vt:lpstr>
      <vt:lpstr>IC001Q05TA</vt:lpstr>
      <vt:lpstr>IC001Q06TA</vt:lpstr>
      <vt:lpstr>IC001Q07TA</vt:lpstr>
      <vt:lpstr>IC001Q08TA</vt:lpstr>
      <vt:lpstr>IC001Q09TA</vt:lpstr>
      <vt:lpstr>IC001Q10TA</vt:lpstr>
      <vt:lpstr>IC001Q11TA</vt:lpstr>
      <vt:lpstr>IC009Q01TA</vt:lpstr>
      <vt:lpstr>IC009Q02TA</vt:lpstr>
      <vt:lpstr>IC009Q03TA</vt:lpstr>
      <vt:lpstr>IC009Q05NA</vt:lpstr>
      <vt:lpstr>IC009Q06NA</vt:lpstr>
      <vt:lpstr>IC009Q07NA</vt:lpstr>
      <vt:lpstr>IC009Q08TA</vt:lpstr>
      <vt:lpstr>IC009Q09TA</vt:lpstr>
      <vt:lpstr>IC009Q10NA</vt:lpstr>
      <vt:lpstr>IC009Q11NA</vt:lpstr>
      <vt:lpstr>IC002Q01NA</vt:lpstr>
      <vt:lpstr>IC003Q01TA</vt:lpstr>
      <vt:lpstr>IC004Q01TA</vt:lpstr>
      <vt:lpstr>IC005Q01TA</vt:lpstr>
      <vt:lpstr>IC006Q01TA</vt:lpstr>
      <vt:lpstr>IC007Q01TA</vt:lpstr>
      <vt:lpstr>IC008Q01TA</vt:lpstr>
      <vt:lpstr>IC008Q02TA</vt:lpstr>
      <vt:lpstr>IC008Q03TA</vt:lpstr>
      <vt:lpstr>IC008Q04TA</vt:lpstr>
      <vt:lpstr>IC008Q05TA</vt:lpstr>
      <vt:lpstr>IC008Q07NA</vt:lpstr>
      <vt:lpstr>IC008Q08TA</vt:lpstr>
      <vt:lpstr>IC008Q09TA</vt:lpstr>
      <vt:lpstr>IC008Q10TA</vt:lpstr>
      <vt:lpstr>IC008Q11TA</vt:lpstr>
      <vt:lpstr>IC008Q12TA</vt:lpstr>
      <vt:lpstr>IC008Q13NA</vt:lpstr>
      <vt:lpstr>IC010Q01TA</vt:lpstr>
      <vt:lpstr>IC010Q02NA</vt:lpstr>
      <vt:lpstr>IC010Q03TA</vt:lpstr>
      <vt:lpstr>IC010Q04TA</vt:lpstr>
      <vt:lpstr>IC010Q05NA</vt:lpstr>
      <vt:lpstr>IC010Q06NA</vt:lpstr>
      <vt:lpstr>IC010Q07TA</vt:lpstr>
      <vt:lpstr>IC010Q08TA</vt:lpstr>
      <vt:lpstr>IC010Q09NA</vt:lpstr>
      <vt:lpstr>IC010Q10NA</vt:lpstr>
      <vt:lpstr>IC010Q11NA</vt:lpstr>
      <vt:lpstr>IC010Q12NA</vt:lpstr>
      <vt:lpstr>IC011Q01TA</vt:lpstr>
      <vt:lpstr>IC011Q02TA</vt:lpstr>
      <vt:lpstr>IC011Q03TA</vt:lpstr>
      <vt:lpstr>IC011Q04TA</vt:lpstr>
      <vt:lpstr>IC011Q05TA</vt:lpstr>
      <vt:lpstr>IC011Q06TA</vt:lpstr>
      <vt:lpstr>IC011Q07TA</vt:lpstr>
      <vt:lpstr>IC011Q08TA</vt:lpstr>
      <vt:lpstr>IC011Q09TA</vt:lpstr>
      <vt:lpstr>IC013Q01NA</vt:lpstr>
      <vt:lpstr>IC013Q04NA</vt:lpstr>
      <vt:lpstr>IC013Q05NA</vt:lpstr>
      <vt:lpstr>IC013Q11NA</vt:lpstr>
      <vt:lpstr>IC013Q12NA</vt:lpstr>
      <vt:lpstr>IC013Q13NA</vt:lpstr>
      <vt:lpstr>IC014Q03NA</vt:lpstr>
      <vt:lpstr>IC014Q04NA</vt:lpstr>
      <vt:lpstr>IC014Q06NA</vt:lpstr>
      <vt:lpstr>IC014Q08NA</vt:lpstr>
      <vt:lpstr>IC014Q09NA</vt:lpstr>
      <vt:lpstr>IC015Q02NA</vt:lpstr>
      <vt:lpstr>IC015Q03NA</vt:lpstr>
      <vt:lpstr>IC015Q05NA</vt:lpstr>
      <vt:lpstr>IC015Q07NA</vt:lpstr>
      <vt:lpstr>IC015Q09NA</vt:lpstr>
      <vt:lpstr>IC016Q01NA</vt:lpstr>
      <vt:lpstr>IC016Q02NA</vt:lpstr>
      <vt:lpstr>IC016Q04NA</vt:lpstr>
      <vt:lpstr>IC016Q05NA</vt:lpstr>
      <vt:lpstr>IC016Q07NA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2016-11-30T10:57:47Z</dcterms:created>
  <dcterms:modified xmlns:dcterms="http://purl.org/dc/terms/" xmlns:xsi="http://www.w3.org/2001/XMLSchema-instance" xsi:type="dcterms:W3CDTF">2016-11-30T10:57:47Z</dcterms:modified>
  <cp:lastModifiedBy/>
  <cp:category/>
  <cp:contentStatus/>
  <cp:version/>
  <cp:revision/>
  <cp:keywords/>
</cp:coreProperties>
</file>